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IDO02\Desktop\"/>
    </mc:Choice>
  </mc:AlternateContent>
  <workbookProtection workbookAlgorithmName="SHA-512" workbookHashValue="Yq4rjE2BJgEaklL77xFeaq5SU19hxcMWzy3a1NCPmE3FBiopAeLNpENwnfHyELcQKHk8qmO34zw1QW4Jb0swbQ==" workbookSaltValue="Hq4Ig7azqumRR+ZdjOpBYA==" workbookSpinCount="100000" lockStructure="1"/>
  <bookViews>
    <workbookView xWindow="-15" yWindow="6120" windowWidth="19230" windowHeight="5865"/>
  </bookViews>
  <sheets>
    <sheet name="南九州市（２ヶ月）" sheetId="3" r:id="rId1"/>
    <sheet name="知覧" sheetId="4" state="hidden" r:id="rId2"/>
    <sheet name="算式" sheetId="36" state="hidden" r:id="rId3"/>
    <sheet name="御領・西部" sheetId="7" state="hidden" r:id="rId4"/>
    <sheet name="中央" sheetId="9" state="hidden" r:id="rId5"/>
    <sheet name="石垣・足貝" sheetId="13" state="hidden" r:id="rId6"/>
    <sheet name="青戸" sheetId="15" state="hidden" r:id="rId7"/>
    <sheet name="松永" sheetId="17" state="hidden" r:id="rId8"/>
    <sheet name="長崎" sheetId="19" state="hidden" r:id="rId9"/>
    <sheet name="只角" sheetId="21" state="hidden" r:id="rId10"/>
    <sheet name="谷場" sheetId="23" state="hidden" r:id="rId11"/>
    <sheet name="粟ケ窪" sheetId="25" state="hidden" r:id="rId12"/>
    <sheet name="ヲヤシ平" sheetId="27" state="hidden" r:id="rId13"/>
    <sheet name="新牧" sheetId="29" state="hidden" r:id="rId14"/>
    <sheet name="曲谷" sheetId="31" state="hidden" r:id="rId15"/>
    <sheet name="高吉" sheetId="33" state="hidden" r:id="rId16"/>
    <sheet name="熊ヶ谷" sheetId="35" state="hidden" r:id="rId17"/>
    <sheet name="川辺" sheetId="2" state="hidden" r:id="rId18"/>
    <sheet name="Sheet1" sheetId="37" state="hidden" r:id="rId19"/>
  </sheets>
  <definedNames>
    <definedName name="_xlnm.Print_Area" localSheetId="0">'南九州市（２ヶ月）'!$B$2:$O$45</definedName>
  </definedNames>
  <calcPr calcId="162913"/>
</workbook>
</file>

<file path=xl/calcChain.xml><?xml version="1.0" encoding="utf-8"?>
<calcChain xmlns="http://schemas.openxmlformats.org/spreadsheetml/2006/main">
  <c r="F24" i="3" l="1"/>
  <c r="F17" i="3" l="1"/>
  <c r="S28" i="3"/>
  <c r="S27" i="3"/>
  <c r="S26" i="3"/>
  <c r="S25" i="3"/>
  <c r="R28" i="3"/>
  <c r="T28" i="3" s="1"/>
  <c r="U28" i="3" s="1"/>
  <c r="R27" i="3"/>
  <c r="T27" i="3" s="1"/>
  <c r="R26" i="3"/>
  <c r="T26" i="3" s="1"/>
  <c r="R25" i="3"/>
  <c r="T25" i="3" s="1"/>
  <c r="U27" i="3" l="1"/>
  <c r="U26" i="3"/>
  <c r="U25" i="3"/>
  <c r="S8" i="3"/>
  <c r="D5" i="36" l="1"/>
  <c r="F39" i="3" s="1"/>
  <c r="S43" i="3" l="1"/>
  <c r="R43" i="3"/>
  <c r="T43" i="3" s="1"/>
  <c r="U43" i="3" s="1"/>
  <c r="S42" i="3"/>
  <c r="R42" i="3"/>
  <c r="T42" i="3" s="1"/>
  <c r="S41" i="3"/>
  <c r="R41" i="3"/>
  <c r="T41" i="3" s="1"/>
  <c r="S40" i="3"/>
  <c r="R40" i="3"/>
  <c r="T40" i="3" s="1"/>
  <c r="U42" i="3" l="1"/>
  <c r="U40" i="3"/>
  <c r="U41" i="3"/>
  <c r="G53" i="35" l="1"/>
  <c r="F53" i="35"/>
  <c r="G52" i="35"/>
  <c r="F52" i="35"/>
  <c r="G51" i="35"/>
  <c r="F51" i="35"/>
  <c r="G50" i="35"/>
  <c r="F50" i="35"/>
  <c r="G49" i="35"/>
  <c r="F49" i="35"/>
  <c r="G48" i="35"/>
  <c r="F48" i="35"/>
  <c r="G47" i="35"/>
  <c r="F47" i="35"/>
  <c r="N46" i="35"/>
  <c r="M46" i="35"/>
  <c r="L46" i="35"/>
  <c r="K46" i="35"/>
  <c r="G46" i="35"/>
  <c r="F46" i="35"/>
  <c r="D44" i="35"/>
  <c r="D43" i="35"/>
  <c r="D42" i="35"/>
  <c r="D41" i="35"/>
  <c r="D40" i="35"/>
  <c r="D39" i="35"/>
  <c r="D38" i="35"/>
  <c r="D37" i="35"/>
  <c r="G53" i="33"/>
  <c r="F53" i="33"/>
  <c r="G52" i="33"/>
  <c r="F52" i="33"/>
  <c r="G51" i="33"/>
  <c r="F51" i="33"/>
  <c r="G50" i="33"/>
  <c r="F50" i="33"/>
  <c r="G49" i="33"/>
  <c r="F49" i="33"/>
  <c r="G48" i="33"/>
  <c r="F48" i="33"/>
  <c r="G47" i="33"/>
  <c r="F47" i="33"/>
  <c r="N46" i="33"/>
  <c r="M46" i="33"/>
  <c r="L46" i="33"/>
  <c r="K46" i="33"/>
  <c r="G46" i="33"/>
  <c r="F46" i="33"/>
  <c r="D44" i="33"/>
  <c r="D43" i="33"/>
  <c r="D42" i="33"/>
  <c r="D41" i="33"/>
  <c r="D40" i="33"/>
  <c r="D39" i="33"/>
  <c r="D38" i="33"/>
  <c r="D37" i="33"/>
  <c r="G53" i="31"/>
  <c r="F53" i="31"/>
  <c r="G52" i="31"/>
  <c r="F52" i="31"/>
  <c r="G51" i="31"/>
  <c r="F51" i="31"/>
  <c r="G50" i="31"/>
  <c r="F50" i="31"/>
  <c r="G49" i="31"/>
  <c r="F49" i="31"/>
  <c r="G48" i="31"/>
  <c r="F48" i="31"/>
  <c r="G47" i="31"/>
  <c r="F47" i="31"/>
  <c r="N46" i="31"/>
  <c r="M46" i="31"/>
  <c r="L46" i="31"/>
  <c r="K46" i="31"/>
  <c r="G46" i="31"/>
  <c r="F46" i="31"/>
  <c r="D44" i="31"/>
  <c r="D43" i="31"/>
  <c r="D42" i="31"/>
  <c r="D41" i="31"/>
  <c r="D40" i="31"/>
  <c r="D39" i="31"/>
  <c r="D38" i="31"/>
  <c r="D37" i="31"/>
  <c r="G53" i="29"/>
  <c r="F53" i="29"/>
  <c r="G52" i="29"/>
  <c r="F52" i="29"/>
  <c r="G51" i="29"/>
  <c r="F51" i="29"/>
  <c r="G50" i="29"/>
  <c r="F50" i="29"/>
  <c r="G49" i="29"/>
  <c r="F49" i="29"/>
  <c r="G48" i="29"/>
  <c r="F48" i="29"/>
  <c r="G47" i="29"/>
  <c r="F47" i="29"/>
  <c r="N46" i="29"/>
  <c r="M46" i="29"/>
  <c r="L46" i="29"/>
  <c r="K46" i="29"/>
  <c r="G46" i="29"/>
  <c r="F46" i="29"/>
  <c r="D44" i="29"/>
  <c r="D43" i="29"/>
  <c r="D42" i="29"/>
  <c r="D41" i="29"/>
  <c r="D40" i="29"/>
  <c r="D39" i="29"/>
  <c r="D38" i="29"/>
  <c r="D37" i="29"/>
  <c r="G53" i="27"/>
  <c r="F53" i="27"/>
  <c r="G52" i="27"/>
  <c r="F52" i="27"/>
  <c r="G51" i="27"/>
  <c r="F51" i="27"/>
  <c r="G50" i="27"/>
  <c r="F50" i="27"/>
  <c r="G49" i="27"/>
  <c r="F49" i="27"/>
  <c r="G48" i="27"/>
  <c r="F48" i="27"/>
  <c r="G47" i="27"/>
  <c r="F47" i="27"/>
  <c r="N46" i="27"/>
  <c r="M46" i="27"/>
  <c r="L46" i="27"/>
  <c r="K46" i="27"/>
  <c r="G46" i="27"/>
  <c r="F46" i="27"/>
  <c r="D44" i="27"/>
  <c r="D43" i="27"/>
  <c r="D42" i="27"/>
  <c r="D41" i="27"/>
  <c r="D40" i="27"/>
  <c r="D39" i="27"/>
  <c r="D38" i="27"/>
  <c r="D37" i="27"/>
  <c r="G53" i="25"/>
  <c r="F53" i="25"/>
  <c r="G52" i="25"/>
  <c r="F52" i="25"/>
  <c r="G51" i="25"/>
  <c r="F51" i="25"/>
  <c r="G50" i="25"/>
  <c r="F50" i="25"/>
  <c r="G49" i="25"/>
  <c r="F49" i="25"/>
  <c r="G48" i="25"/>
  <c r="F48" i="25"/>
  <c r="G47" i="25"/>
  <c r="F47" i="25"/>
  <c r="N46" i="25"/>
  <c r="M46" i="25"/>
  <c r="L46" i="25"/>
  <c r="K46" i="25"/>
  <c r="G46" i="25"/>
  <c r="F46" i="25"/>
  <c r="D44" i="25"/>
  <c r="D43" i="25"/>
  <c r="D42" i="25"/>
  <c r="D41" i="25"/>
  <c r="D40" i="25"/>
  <c r="D39" i="25"/>
  <c r="D38" i="25"/>
  <c r="D37" i="25"/>
  <c r="G53" i="23"/>
  <c r="F53" i="23"/>
  <c r="G52" i="23"/>
  <c r="F52" i="23"/>
  <c r="G51" i="23"/>
  <c r="F51" i="23"/>
  <c r="G50" i="23"/>
  <c r="F50" i="23"/>
  <c r="G49" i="23"/>
  <c r="F49" i="23"/>
  <c r="G48" i="23"/>
  <c r="F48" i="23"/>
  <c r="G47" i="23"/>
  <c r="F47" i="23"/>
  <c r="N46" i="23"/>
  <c r="M46" i="23"/>
  <c r="L46" i="23"/>
  <c r="K46" i="23"/>
  <c r="G46" i="23"/>
  <c r="F46" i="23"/>
  <c r="D44" i="23"/>
  <c r="D43" i="23"/>
  <c r="D42" i="23"/>
  <c r="D41" i="23"/>
  <c r="D40" i="23"/>
  <c r="D39" i="23"/>
  <c r="D38" i="23"/>
  <c r="D37" i="23"/>
  <c r="G53" i="21"/>
  <c r="F53" i="21"/>
  <c r="G52" i="21"/>
  <c r="F52" i="21"/>
  <c r="G51" i="21"/>
  <c r="F51" i="21"/>
  <c r="G50" i="21"/>
  <c r="F50" i="21"/>
  <c r="G49" i="21"/>
  <c r="F49" i="21"/>
  <c r="G48" i="21"/>
  <c r="F48" i="21"/>
  <c r="G47" i="21"/>
  <c r="F47" i="21"/>
  <c r="N46" i="21"/>
  <c r="M46" i="21"/>
  <c r="L46" i="21"/>
  <c r="K46" i="21"/>
  <c r="G46" i="21"/>
  <c r="F46" i="21"/>
  <c r="D44" i="21"/>
  <c r="D43" i="21"/>
  <c r="D42" i="21"/>
  <c r="D41" i="21"/>
  <c r="D40" i="21"/>
  <c r="D39" i="21"/>
  <c r="D38" i="21"/>
  <c r="D37" i="21"/>
  <c r="G53" i="19"/>
  <c r="F53" i="19"/>
  <c r="G52" i="19"/>
  <c r="F52" i="19"/>
  <c r="G51" i="19"/>
  <c r="F51" i="19"/>
  <c r="G50" i="19"/>
  <c r="F50" i="19"/>
  <c r="G49" i="19"/>
  <c r="F49" i="19"/>
  <c r="G48" i="19"/>
  <c r="F48" i="19"/>
  <c r="G47" i="19"/>
  <c r="F47" i="19"/>
  <c r="N46" i="19"/>
  <c r="M46" i="19"/>
  <c r="L46" i="19"/>
  <c r="K46" i="19"/>
  <c r="G46" i="19"/>
  <c r="F46" i="19"/>
  <c r="D44" i="19"/>
  <c r="D43" i="19"/>
  <c r="D42" i="19"/>
  <c r="D41" i="19"/>
  <c r="D40" i="19"/>
  <c r="D39" i="19"/>
  <c r="D38" i="19"/>
  <c r="D37" i="19"/>
  <c r="G53" i="17"/>
  <c r="F53" i="17"/>
  <c r="G52" i="17"/>
  <c r="F52" i="17"/>
  <c r="G51" i="17"/>
  <c r="F51" i="17"/>
  <c r="G50" i="17"/>
  <c r="F50" i="17"/>
  <c r="G49" i="17"/>
  <c r="F49" i="17"/>
  <c r="G48" i="17"/>
  <c r="F48" i="17"/>
  <c r="G47" i="17"/>
  <c r="F47" i="17"/>
  <c r="N46" i="17"/>
  <c r="M46" i="17"/>
  <c r="L46" i="17"/>
  <c r="K46" i="17"/>
  <c r="G46" i="17"/>
  <c r="F46" i="17"/>
  <c r="D44" i="17"/>
  <c r="D43" i="17"/>
  <c r="D42" i="17"/>
  <c r="D41" i="17"/>
  <c r="D40" i="17"/>
  <c r="D39" i="17"/>
  <c r="D38" i="17"/>
  <c r="D37" i="17"/>
  <c r="G53" i="15"/>
  <c r="F53" i="15"/>
  <c r="G52" i="15"/>
  <c r="F52" i="15"/>
  <c r="G51" i="15"/>
  <c r="F51" i="15"/>
  <c r="G50" i="15"/>
  <c r="F50" i="15"/>
  <c r="G49" i="15"/>
  <c r="F49" i="15"/>
  <c r="G48" i="15"/>
  <c r="F48" i="15"/>
  <c r="G47" i="15"/>
  <c r="F47" i="15"/>
  <c r="N46" i="15"/>
  <c r="M46" i="15"/>
  <c r="L46" i="15"/>
  <c r="K46" i="15"/>
  <c r="G46" i="15"/>
  <c r="F46" i="15"/>
  <c r="D44" i="15"/>
  <c r="D43" i="15"/>
  <c r="D42" i="15"/>
  <c r="D41" i="15"/>
  <c r="D40" i="15"/>
  <c r="D39" i="15"/>
  <c r="D38" i="15"/>
  <c r="D37" i="15"/>
  <c r="G53" i="13"/>
  <c r="F53" i="13"/>
  <c r="G52" i="13"/>
  <c r="F52" i="13"/>
  <c r="G51" i="13"/>
  <c r="F51" i="13"/>
  <c r="G50" i="13"/>
  <c r="F50" i="13"/>
  <c r="G49" i="13"/>
  <c r="F49" i="13"/>
  <c r="G48" i="13"/>
  <c r="F48" i="13"/>
  <c r="G47" i="13"/>
  <c r="F47" i="13"/>
  <c r="N46" i="13"/>
  <c r="M46" i="13"/>
  <c r="L46" i="13"/>
  <c r="K46" i="13"/>
  <c r="G46" i="13"/>
  <c r="F46" i="13"/>
  <c r="D44" i="13"/>
  <c r="D43" i="13"/>
  <c r="D42" i="13"/>
  <c r="D41" i="13"/>
  <c r="D40" i="13"/>
  <c r="D39" i="13"/>
  <c r="D38" i="13"/>
  <c r="D37" i="13"/>
  <c r="D44" i="9"/>
  <c r="D43" i="9"/>
  <c r="D42" i="9"/>
  <c r="D41" i="9"/>
  <c r="D40" i="9"/>
  <c r="D39" i="9"/>
  <c r="D38" i="9"/>
  <c r="D37" i="9"/>
  <c r="G53" i="7"/>
  <c r="F53" i="7"/>
  <c r="G52" i="7"/>
  <c r="F52" i="7"/>
  <c r="G51" i="7"/>
  <c r="F51" i="7"/>
  <c r="G50" i="7"/>
  <c r="F50" i="7"/>
  <c r="G49" i="7"/>
  <c r="F49" i="7"/>
  <c r="G48" i="7"/>
  <c r="F48" i="7"/>
  <c r="G47" i="7"/>
  <c r="F47" i="7"/>
  <c r="G46" i="7"/>
  <c r="F46" i="7"/>
  <c r="D44" i="7"/>
  <c r="D43" i="7"/>
  <c r="D42" i="7"/>
  <c r="D41" i="7"/>
  <c r="D40" i="7"/>
  <c r="D39" i="7"/>
  <c r="D38" i="7"/>
  <c r="D37" i="7"/>
  <c r="C4" i="3" l="1"/>
  <c r="S36" i="3" l="1"/>
  <c r="M36" i="3" s="1"/>
  <c r="R36" i="3"/>
  <c r="T36" i="3" s="1"/>
  <c r="U36" i="3" s="1"/>
  <c r="K36" i="3" s="1"/>
  <c r="S35" i="3"/>
  <c r="M35" i="3" s="1"/>
  <c r="R35" i="3"/>
  <c r="T35" i="3" s="1"/>
  <c r="S34" i="3"/>
  <c r="M34" i="3" s="1"/>
  <c r="R34" i="3"/>
  <c r="T34" i="3" s="1"/>
  <c r="F33" i="3"/>
  <c r="M27" i="3"/>
  <c r="M26" i="3"/>
  <c r="M25" i="3"/>
  <c r="S20" i="3"/>
  <c r="R20" i="3"/>
  <c r="T20" i="3" s="1"/>
  <c r="U20" i="3" s="1"/>
  <c r="S19" i="3"/>
  <c r="M20" i="3" s="1"/>
  <c r="R19" i="3"/>
  <c r="T19" i="3" s="1"/>
  <c r="S18" i="3"/>
  <c r="M19" i="3" s="1"/>
  <c r="R18" i="3"/>
  <c r="S17" i="3"/>
  <c r="M18" i="3" s="1"/>
  <c r="R17" i="3"/>
  <c r="T17" i="3" s="1"/>
  <c r="D44" i="2"/>
  <c r="D43" i="2"/>
  <c r="D42" i="2"/>
  <c r="D41" i="2"/>
  <c r="D40" i="2"/>
  <c r="D39" i="2"/>
  <c r="D38" i="2"/>
  <c r="D37" i="2"/>
  <c r="K27" i="3" l="1"/>
  <c r="I27" i="3" s="1"/>
  <c r="U35" i="3"/>
  <c r="K35" i="3" s="1"/>
  <c r="I35" i="3" s="1"/>
  <c r="K25" i="3"/>
  <c r="I25" i="3" s="1"/>
  <c r="U19" i="3"/>
  <c r="K20" i="3" s="1"/>
  <c r="I20" i="3" s="1"/>
  <c r="U34" i="3"/>
  <c r="K34" i="3" s="1"/>
  <c r="I34" i="3" s="1"/>
  <c r="K26" i="3"/>
  <c r="I26" i="3" s="1"/>
  <c r="T18" i="3"/>
  <c r="U18" i="3" s="1"/>
  <c r="K19" i="3" s="1"/>
  <c r="I19" i="3" s="1"/>
  <c r="M42" i="3"/>
  <c r="K42" i="3"/>
  <c r="M41" i="3"/>
  <c r="M40" i="3"/>
  <c r="I36" i="3"/>
  <c r="I42" i="3" l="1"/>
  <c r="K41" i="3"/>
  <c r="I41" i="3" s="1"/>
  <c r="K40" i="3"/>
  <c r="I40" i="3" s="1"/>
  <c r="U17" i="3"/>
  <c r="K18" i="3" s="1"/>
  <c r="I18" i="3" s="1"/>
  <c r="F18" i="3" s="1"/>
  <c r="F16" i="3" s="1"/>
  <c r="F34" i="3"/>
  <c r="F32" i="3" s="1"/>
  <c r="F25" i="3"/>
  <c r="F23" i="3" s="1"/>
  <c r="F26" i="3" s="1"/>
  <c r="P16" i="3" l="1"/>
  <c r="F19" i="3"/>
  <c r="F20" i="3" s="1"/>
  <c r="F35" i="3"/>
  <c r="F36" i="3" s="1"/>
  <c r="F40" i="3"/>
  <c r="F28" i="3"/>
  <c r="Q47" i="3" l="1"/>
  <c r="F43" i="3"/>
  <c r="F27" i="3"/>
  <c r="R45" i="3"/>
  <c r="S45" i="3" s="1"/>
  <c r="F38" i="3"/>
  <c r="P23" i="3" s="1"/>
  <c r="Q48" i="3"/>
  <c r="F41" i="3" l="1"/>
  <c r="F42" i="3" s="1"/>
</calcChain>
</file>

<file path=xl/sharedStrings.xml><?xml version="1.0" encoding="utf-8"?>
<sst xmlns="http://schemas.openxmlformats.org/spreadsheetml/2006/main" count="1744" uniqueCount="182">
  <si>
    <t>川辺地域</t>
    <rPh sb="0" eb="2">
      <t>カワナベ</t>
    </rPh>
    <rPh sb="2" eb="4">
      <t>チイキ</t>
    </rPh>
    <phoneticPr fontId="3"/>
  </si>
  <si>
    <t>＜入力項目＞</t>
    <rPh sb="1" eb="3">
      <t>ニュウリョク</t>
    </rPh>
    <rPh sb="3" eb="5">
      <t>コウモク</t>
    </rPh>
    <phoneticPr fontId="3"/>
  </si>
  <si>
    <t>＜入力手順＞</t>
    <rPh sb="1" eb="3">
      <t>ニュウリョク</t>
    </rPh>
    <rPh sb="3" eb="5">
      <t>テジュン</t>
    </rPh>
    <phoneticPr fontId="3"/>
  </si>
  <si>
    <t>①</t>
    <phoneticPr fontId="3"/>
  </si>
  <si>
    <t>使用水量は？</t>
    <rPh sb="0" eb="2">
      <t>シヨウ</t>
    </rPh>
    <rPh sb="2" eb="4">
      <t>スイリョウ</t>
    </rPh>
    <phoneticPr fontId="3"/>
  </si>
  <si>
    <t>ｍ3</t>
    <phoneticPr fontId="3"/>
  </si>
  <si>
    <t>←①　使用水量を入力する。</t>
    <rPh sb="3" eb="5">
      <t>シヨウ</t>
    </rPh>
    <rPh sb="5" eb="7">
      <t>スイリョウ</t>
    </rPh>
    <rPh sb="8" eb="10">
      <t>ニュウリョク</t>
    </rPh>
    <phoneticPr fontId="3"/>
  </si>
  <si>
    <t>用途は？</t>
    <rPh sb="0" eb="2">
      <t>ヨウト</t>
    </rPh>
    <phoneticPr fontId="3"/>
  </si>
  <si>
    <t>←②　用途を選択する。</t>
    <rPh sb="3" eb="5">
      <t>ヨウト</t>
    </rPh>
    <rPh sb="6" eb="8">
      <t>センタク</t>
    </rPh>
    <phoneticPr fontId="3"/>
  </si>
  <si>
    <t>メーター口径は？</t>
    <rPh sb="4" eb="6">
      <t>コウケイ</t>
    </rPh>
    <phoneticPr fontId="3"/>
  </si>
  <si>
    <t>←③　水道メーターの口径を選択する。</t>
    <rPh sb="3" eb="5">
      <t>スイドウ</t>
    </rPh>
    <rPh sb="10" eb="12">
      <t>コウケイ</t>
    </rPh>
    <rPh sb="13" eb="15">
      <t>センタク</t>
    </rPh>
    <phoneticPr fontId="3"/>
  </si>
  <si>
    <t>　水道料金</t>
    <rPh sb="1" eb="3">
      <t>スイドウ</t>
    </rPh>
    <rPh sb="3" eb="5">
      <t>リョウキン</t>
    </rPh>
    <phoneticPr fontId="3"/>
  </si>
  <si>
    <t>円</t>
    <rPh sb="0" eb="1">
      <t>エン</t>
    </rPh>
    <phoneticPr fontId="3"/>
  </si>
  <si>
    <t>m3</t>
    <phoneticPr fontId="3"/>
  </si>
  <si>
    <t>fee</t>
    <phoneticPr fontId="3"/>
  </si>
  <si>
    <t>ovl</t>
    <phoneticPr fontId="3"/>
  </si>
  <si>
    <t>基本料金</t>
    <rPh sb="0" eb="2">
      <t>キホン</t>
    </rPh>
    <rPh sb="2" eb="4">
      <t>リョウキン</t>
    </rPh>
    <phoneticPr fontId="3"/>
  </si>
  <si>
    <t>従量料金</t>
    <rPh sb="0" eb="2">
      <t>ジュウリョウ</t>
    </rPh>
    <rPh sb="2" eb="4">
      <t>リョウキン</t>
    </rPh>
    <phoneticPr fontId="3"/>
  </si>
  <si>
    <t>円＝</t>
    <rPh sb="0" eb="1">
      <t>エン</t>
    </rPh>
    <phoneticPr fontId="3"/>
  </si>
  <si>
    <t>ｍ3×</t>
    <phoneticPr fontId="3"/>
  </si>
  <si>
    <t>円/ｍ3</t>
    <rPh sb="0" eb="1">
      <t>エン</t>
    </rPh>
    <phoneticPr fontId="3"/>
  </si>
  <si>
    <t>従量水量</t>
    <rPh sb="0" eb="2">
      <t>ジュウリョウ</t>
    </rPh>
    <rPh sb="2" eb="4">
      <t>スイリョウ</t>
    </rPh>
    <phoneticPr fontId="3"/>
  </si>
  <si>
    <t>消費税等</t>
    <rPh sb="0" eb="3">
      <t>ショウヒゼイ</t>
    </rPh>
    <rPh sb="3" eb="4">
      <t>ナド</t>
    </rPh>
    <phoneticPr fontId="3"/>
  </si>
  <si>
    <t>水道料金表（２か月につき）</t>
    <rPh sb="0" eb="2">
      <t>スイドウ</t>
    </rPh>
    <rPh sb="2" eb="4">
      <t>リョウキン</t>
    </rPh>
    <rPh sb="4" eb="5">
      <t>ヒョウ</t>
    </rPh>
    <rPh sb="8" eb="9">
      <t>ツキ</t>
    </rPh>
    <phoneticPr fontId="3"/>
  </si>
  <si>
    <t>旧料金（H24.9.30以前）</t>
    <rPh sb="0" eb="3">
      <t>キュウリョウキン</t>
    </rPh>
    <rPh sb="12" eb="14">
      <t>イゼン</t>
    </rPh>
    <phoneticPr fontId="3"/>
  </si>
  <si>
    <t>用　　途</t>
    <rPh sb="0" eb="1">
      <t>ヨウ</t>
    </rPh>
    <rPh sb="3" eb="4">
      <t>ト</t>
    </rPh>
    <phoneticPr fontId="3"/>
  </si>
  <si>
    <t>基本水量</t>
    <rPh sb="0" eb="2">
      <t>キホン</t>
    </rPh>
    <rPh sb="2" eb="4">
      <t>スイリョウ</t>
    </rPh>
    <phoneticPr fontId="3"/>
  </si>
  <si>
    <t>メーター</t>
    <phoneticPr fontId="3"/>
  </si>
  <si>
    <t>一般用</t>
    <rPh sb="0" eb="3">
      <t>イッパンヨウ</t>
    </rPh>
    <phoneticPr fontId="3"/>
  </si>
  <si>
    <t>13mm</t>
  </si>
  <si>
    <t>一般用及び営業用</t>
  </si>
  <si>
    <t>1m3から10m3まで</t>
  </si>
  <si>
    <t>90円/m3</t>
  </si>
  <si>
    <t>1-20</t>
    <phoneticPr fontId="3"/>
  </si>
  <si>
    <t>公衆浴場用</t>
    <rPh sb="0" eb="2">
      <t>コウシュウ</t>
    </rPh>
    <rPh sb="2" eb="5">
      <t>ヨクジョウヨウ</t>
    </rPh>
    <phoneticPr fontId="3"/>
  </si>
  <si>
    <t>20mm</t>
  </si>
  <si>
    <t>11m3以上</t>
  </si>
  <si>
    <t>100円/m3</t>
  </si>
  <si>
    <t>21-</t>
    <phoneticPr fontId="3"/>
  </si>
  <si>
    <t>臨時用</t>
    <rPh sb="0" eb="2">
      <t>リンジ</t>
    </rPh>
    <rPh sb="2" eb="3">
      <t>ヨウ</t>
    </rPh>
    <phoneticPr fontId="3"/>
  </si>
  <si>
    <t>25mm</t>
  </si>
  <si>
    <t>浴場営業用</t>
  </si>
  <si>
    <t>95円/m3</t>
  </si>
  <si>
    <t>30mm</t>
  </si>
  <si>
    <t>臨時用</t>
  </si>
  <si>
    <t>110円/m3</t>
  </si>
  <si>
    <t>40mm</t>
  </si>
  <si>
    <t>50mm</t>
  </si>
  <si>
    <t>75mm</t>
  </si>
  <si>
    <t>100mm</t>
  </si>
  <si>
    <t>新料金（H24.10.1以降）</t>
    <rPh sb="0" eb="1">
      <t>シン</t>
    </rPh>
    <rPh sb="1" eb="3">
      <t>リョウキン</t>
    </rPh>
    <rPh sb="12" eb="14">
      <t>イコウ</t>
    </rPh>
    <phoneticPr fontId="3"/>
  </si>
  <si>
    <t>10m3までの分　１m3につき</t>
  </si>
  <si>
    <t>80円</t>
    <phoneticPr fontId="3"/>
  </si>
  <si>
    <t>1-20</t>
  </si>
  <si>
    <t>10m3を超え20m3までの分　１m3につき</t>
  </si>
  <si>
    <t>100円</t>
  </si>
  <si>
    <t>21-40</t>
  </si>
  <si>
    <t>20m3を超える分　１m3につき</t>
  </si>
  <si>
    <t>110円</t>
    <phoneticPr fontId="3"/>
  </si>
  <si>
    <t>41-</t>
  </si>
  <si>
    <t>１m3につき</t>
  </si>
  <si>
    <t>140円</t>
  </si>
  <si>
    <t>新料金（H25.4.1以降）</t>
    <rPh sb="0" eb="1">
      <t>シン</t>
    </rPh>
    <rPh sb="1" eb="3">
      <t>リョウキン</t>
    </rPh>
    <rPh sb="11" eb="13">
      <t>イコウ</t>
    </rPh>
    <phoneticPr fontId="3"/>
  </si>
  <si>
    <t>70円</t>
    <phoneticPr fontId="3"/>
  </si>
  <si>
    <t>120円</t>
    <phoneticPr fontId="3"/>
  </si>
  <si>
    <t>新料金（H26.4.1以降）</t>
    <rPh sb="0" eb="1">
      <t>シン</t>
    </rPh>
    <rPh sb="1" eb="3">
      <t>リョウキン</t>
    </rPh>
    <rPh sb="11" eb="13">
      <t>イコウ</t>
    </rPh>
    <phoneticPr fontId="3"/>
  </si>
  <si>
    <t>従量料金（１月につき）</t>
  </si>
  <si>
    <t>一般用</t>
  </si>
  <si>
    <t>60円</t>
  </si>
  <si>
    <t>21-40</t>
    <phoneticPr fontId="3"/>
  </si>
  <si>
    <t>130円</t>
  </si>
  <si>
    <t>41-</t>
    <phoneticPr fontId="3"/>
  </si>
  <si>
    <t>公衆浴場用</t>
  </si>
  <si>
    <t>知覧地域</t>
    <rPh sb="0" eb="2">
      <t>チラン</t>
    </rPh>
    <rPh sb="2" eb="4">
      <t>チイキ</t>
    </rPh>
    <phoneticPr fontId="3"/>
  </si>
  <si>
    <t>CTRL</t>
    <phoneticPr fontId="3"/>
  </si>
  <si>
    <t>②</t>
    <phoneticPr fontId="3"/>
  </si>
  <si>
    <t>③</t>
    <phoneticPr fontId="3"/>
  </si>
  <si>
    <t>メーター</t>
    <phoneticPr fontId="3"/>
  </si>
  <si>
    <t>第1段階</t>
  </si>
  <si>
    <t>第2段階</t>
  </si>
  <si>
    <t>なし</t>
    <phoneticPr fontId="3"/>
  </si>
  <si>
    <t>第3段階</t>
  </si>
  <si>
    <t>21-40</t>
    <phoneticPr fontId="3"/>
  </si>
  <si>
    <t>21m3以上</t>
  </si>
  <si>
    <t>41-</t>
    <phoneticPr fontId="3"/>
  </si>
  <si>
    <t>21-40</t>
    <phoneticPr fontId="3"/>
  </si>
  <si>
    <t>41-</t>
    <phoneticPr fontId="3"/>
  </si>
  <si>
    <t>1-20</t>
    <phoneticPr fontId="3"/>
  </si>
  <si>
    <t>従量料金</t>
    <rPh sb="0" eb="2">
      <t>ジュウリョウ</t>
    </rPh>
    <rPh sb="2" eb="4">
      <t>リョウキン</t>
    </rPh>
    <phoneticPr fontId="3"/>
  </si>
  <si>
    <t>メーター</t>
    <phoneticPr fontId="3"/>
  </si>
  <si>
    <t>なし</t>
    <phoneticPr fontId="3"/>
  </si>
  <si>
    <t>1-20</t>
    <phoneticPr fontId="3"/>
  </si>
  <si>
    <t>21-40</t>
    <phoneticPr fontId="3"/>
  </si>
  <si>
    <t>41-</t>
    <phoneticPr fontId="3"/>
  </si>
  <si>
    <t>頴娃地域（中央）</t>
    <rPh sb="0" eb="2">
      <t>エイ</t>
    </rPh>
    <rPh sb="2" eb="4">
      <t>チイキ</t>
    </rPh>
    <rPh sb="5" eb="7">
      <t>チュウオウ</t>
    </rPh>
    <phoneticPr fontId="3"/>
  </si>
  <si>
    <t>メーター</t>
    <phoneticPr fontId="3"/>
  </si>
  <si>
    <t>なし</t>
    <phoneticPr fontId="3"/>
  </si>
  <si>
    <t>メーター</t>
    <phoneticPr fontId="3"/>
  </si>
  <si>
    <t>なし</t>
    <phoneticPr fontId="3"/>
  </si>
  <si>
    <t>頴娃地域（石垣・足貝）</t>
    <rPh sb="0" eb="2">
      <t>エイ</t>
    </rPh>
    <rPh sb="2" eb="4">
      <t>チイキ</t>
    </rPh>
    <rPh sb="5" eb="7">
      <t>イシガキ</t>
    </rPh>
    <rPh sb="8" eb="9">
      <t>アシ</t>
    </rPh>
    <rPh sb="9" eb="10">
      <t>カイ</t>
    </rPh>
    <phoneticPr fontId="3"/>
  </si>
  <si>
    <t>1-20</t>
    <phoneticPr fontId="3"/>
  </si>
  <si>
    <t>41-</t>
    <phoneticPr fontId="3"/>
  </si>
  <si>
    <t>頴娃地域（青戸）</t>
    <rPh sb="0" eb="2">
      <t>エイ</t>
    </rPh>
    <rPh sb="2" eb="4">
      <t>チイキ</t>
    </rPh>
    <rPh sb="5" eb="7">
      <t>アオト</t>
    </rPh>
    <phoneticPr fontId="3"/>
  </si>
  <si>
    <t>頴娃地域（松永）</t>
    <rPh sb="0" eb="2">
      <t>エイ</t>
    </rPh>
    <rPh sb="2" eb="4">
      <t>チイキ</t>
    </rPh>
    <rPh sb="5" eb="7">
      <t>マツナガ</t>
    </rPh>
    <phoneticPr fontId="3"/>
  </si>
  <si>
    <t>メーター</t>
    <phoneticPr fontId="3"/>
  </si>
  <si>
    <t>なし</t>
    <phoneticPr fontId="3"/>
  </si>
  <si>
    <t>21-40</t>
    <phoneticPr fontId="3"/>
  </si>
  <si>
    <t>41-</t>
    <phoneticPr fontId="3"/>
  </si>
  <si>
    <t>頴娃地域（長崎）</t>
    <rPh sb="0" eb="2">
      <t>エイ</t>
    </rPh>
    <rPh sb="2" eb="4">
      <t>チイキ</t>
    </rPh>
    <rPh sb="5" eb="7">
      <t>ナガサキ</t>
    </rPh>
    <phoneticPr fontId="3"/>
  </si>
  <si>
    <t>頴娃地域（只角）</t>
    <rPh sb="0" eb="2">
      <t>エイ</t>
    </rPh>
    <rPh sb="2" eb="4">
      <t>チイキ</t>
    </rPh>
    <rPh sb="5" eb="6">
      <t>タダ</t>
    </rPh>
    <rPh sb="6" eb="7">
      <t>スミ</t>
    </rPh>
    <phoneticPr fontId="3"/>
  </si>
  <si>
    <t>頴娃地域（谷場）</t>
    <rPh sb="0" eb="2">
      <t>エイ</t>
    </rPh>
    <rPh sb="2" eb="4">
      <t>チイキ</t>
    </rPh>
    <rPh sb="5" eb="7">
      <t>タニバ</t>
    </rPh>
    <phoneticPr fontId="3"/>
  </si>
  <si>
    <t>1-20</t>
    <phoneticPr fontId="3"/>
  </si>
  <si>
    <t>41-</t>
    <phoneticPr fontId="3"/>
  </si>
  <si>
    <t>頴娃地域（粟ケ窪）</t>
    <rPh sb="0" eb="2">
      <t>エイ</t>
    </rPh>
    <rPh sb="2" eb="4">
      <t>チイキ</t>
    </rPh>
    <rPh sb="5" eb="8">
      <t>アワガクボ</t>
    </rPh>
    <phoneticPr fontId="3"/>
  </si>
  <si>
    <t>メーター</t>
    <phoneticPr fontId="3"/>
  </si>
  <si>
    <t>なし</t>
    <phoneticPr fontId="3"/>
  </si>
  <si>
    <t>21-40</t>
    <phoneticPr fontId="3"/>
  </si>
  <si>
    <t>41-</t>
    <phoneticPr fontId="3"/>
  </si>
  <si>
    <t>頴娃地域（ヲヤシ平）</t>
    <rPh sb="0" eb="2">
      <t>エイ</t>
    </rPh>
    <rPh sb="2" eb="4">
      <t>チイキ</t>
    </rPh>
    <rPh sb="8" eb="9">
      <t>ヒラ</t>
    </rPh>
    <phoneticPr fontId="3"/>
  </si>
  <si>
    <t>頴娃地域（新牧）</t>
    <rPh sb="0" eb="2">
      <t>エイ</t>
    </rPh>
    <rPh sb="2" eb="4">
      <t>チイキ</t>
    </rPh>
    <rPh sb="5" eb="6">
      <t>シン</t>
    </rPh>
    <rPh sb="6" eb="7">
      <t>マキ</t>
    </rPh>
    <phoneticPr fontId="3"/>
  </si>
  <si>
    <t>1-20</t>
    <phoneticPr fontId="3"/>
  </si>
  <si>
    <t>頴娃地域（曲谷）</t>
    <rPh sb="0" eb="2">
      <t>エイ</t>
    </rPh>
    <rPh sb="2" eb="4">
      <t>チイキ</t>
    </rPh>
    <rPh sb="5" eb="7">
      <t>マガリタニ</t>
    </rPh>
    <phoneticPr fontId="3"/>
  </si>
  <si>
    <t>メーター</t>
    <phoneticPr fontId="3"/>
  </si>
  <si>
    <t>なし</t>
    <phoneticPr fontId="3"/>
  </si>
  <si>
    <t>頴娃地域（高吉）</t>
    <rPh sb="0" eb="2">
      <t>エイ</t>
    </rPh>
    <rPh sb="2" eb="4">
      <t>チイキ</t>
    </rPh>
    <rPh sb="5" eb="7">
      <t>コウキチ</t>
    </rPh>
    <phoneticPr fontId="3"/>
  </si>
  <si>
    <t>1-20</t>
    <phoneticPr fontId="3"/>
  </si>
  <si>
    <t>41-</t>
    <phoneticPr fontId="3"/>
  </si>
  <si>
    <t>頴娃地域（熊ヶ谷）</t>
    <rPh sb="0" eb="2">
      <t>エイ</t>
    </rPh>
    <rPh sb="2" eb="4">
      <t>チイキ</t>
    </rPh>
    <rPh sb="5" eb="6">
      <t>クマ</t>
    </rPh>
    <rPh sb="7" eb="8">
      <t>タニ</t>
    </rPh>
    <phoneticPr fontId="3"/>
  </si>
  <si>
    <t>　　　　（通常のご家庭の場合は，一般用です。）</t>
    <rPh sb="5" eb="7">
      <t>ツウジョウ</t>
    </rPh>
    <rPh sb="9" eb="11">
      <t>カテイ</t>
    </rPh>
    <rPh sb="12" eb="14">
      <t>バアイ</t>
    </rPh>
    <rPh sb="16" eb="19">
      <t>イッパンヨウ</t>
    </rPh>
    <phoneticPr fontId="3"/>
  </si>
  <si>
    <t>　　　　（通常のご家庭の場合は，13mmです。）</t>
    <rPh sb="5" eb="7">
      <t>ツウジョウ</t>
    </rPh>
    <rPh sb="9" eb="11">
      <t>カテイ</t>
    </rPh>
    <rPh sb="12" eb="14">
      <t>バアイ</t>
    </rPh>
    <phoneticPr fontId="3"/>
  </si>
  <si>
    <t>頴娃地域（御領・西部）</t>
    <rPh sb="0" eb="2">
      <t>エイ</t>
    </rPh>
    <rPh sb="2" eb="4">
      <t>チイキ</t>
    </rPh>
    <rPh sb="5" eb="7">
      <t>ゴリョウ</t>
    </rPh>
    <rPh sb="8" eb="10">
      <t>セイブ</t>
    </rPh>
    <phoneticPr fontId="3"/>
  </si>
  <si>
    <t>31-60</t>
    <phoneticPr fontId="3"/>
  </si>
  <si>
    <t>61-</t>
    <phoneticPr fontId="3"/>
  </si>
  <si>
    <t>1-30</t>
    <phoneticPr fontId="3"/>
  </si>
  <si>
    <t>31-60</t>
    <phoneticPr fontId="3"/>
  </si>
  <si>
    <t>m3</t>
    <phoneticPr fontId="3"/>
  </si>
  <si>
    <t>fee</t>
    <phoneticPr fontId="3"/>
  </si>
  <si>
    <t>ovl</t>
    <phoneticPr fontId="3"/>
  </si>
  <si>
    <t>ｍ3×</t>
    <phoneticPr fontId="3"/>
  </si>
  <si>
    <t>端数処理前</t>
    <rPh sb="0" eb="2">
      <t>ハスウ</t>
    </rPh>
    <rPh sb="2" eb="4">
      <t>ショリ</t>
    </rPh>
    <rPh sb="4" eb="5">
      <t>マエ</t>
    </rPh>
    <phoneticPr fontId="3"/>
  </si>
  <si>
    <t>消費税</t>
    <rPh sb="0" eb="3">
      <t>ショウヒゼイ</t>
    </rPh>
    <phoneticPr fontId="3"/>
  </si>
  <si>
    <t>0-2</t>
    <phoneticPr fontId="3"/>
  </si>
  <si>
    <t>3-7</t>
    <phoneticPr fontId="3"/>
  </si>
  <si>
    <t>8-9</t>
    <phoneticPr fontId="3"/>
  </si>
  <si>
    <t>メーター</t>
    <phoneticPr fontId="3"/>
  </si>
  <si>
    <t>400円</t>
    <rPh sb="3" eb="4">
      <t>エン</t>
    </rPh>
    <phoneticPr fontId="3"/>
  </si>
  <si>
    <t>1m3から10m3まで</t>
    <phoneticPr fontId="3"/>
  </si>
  <si>
    <t>50円/m3</t>
    <phoneticPr fontId="3"/>
  </si>
  <si>
    <t>1-20</t>
    <phoneticPr fontId="3"/>
  </si>
  <si>
    <t>1-30</t>
    <phoneticPr fontId="3"/>
  </si>
  <si>
    <t>11m3から20m3まで</t>
    <phoneticPr fontId="3"/>
  </si>
  <si>
    <t>80円/m3</t>
    <phoneticPr fontId="3"/>
  </si>
  <si>
    <t>21-40</t>
    <phoneticPr fontId="3"/>
  </si>
  <si>
    <t>31-60</t>
    <phoneticPr fontId="3"/>
  </si>
  <si>
    <t>110円/m3</t>
    <phoneticPr fontId="3"/>
  </si>
  <si>
    <t>41-</t>
    <phoneticPr fontId="3"/>
  </si>
  <si>
    <t>61-</t>
    <phoneticPr fontId="3"/>
  </si>
  <si>
    <t>30mm</t>
    <phoneticPr fontId="3"/>
  </si>
  <si>
    <t>800円</t>
    <rPh sb="3" eb="4">
      <t>エン</t>
    </rPh>
    <phoneticPr fontId="3"/>
  </si>
  <si>
    <t>0円/m3</t>
    <phoneticPr fontId="3"/>
  </si>
  <si>
    <t>11m3以上</t>
    <rPh sb="4" eb="6">
      <t>イジョウ</t>
    </rPh>
    <phoneticPr fontId="3"/>
  </si>
  <si>
    <t>10円/m3</t>
    <phoneticPr fontId="3"/>
  </si>
  <si>
    <t>21-</t>
    <phoneticPr fontId="3"/>
  </si>
  <si>
    <t>1m3から90m3まで</t>
    <phoneticPr fontId="3"/>
  </si>
  <si>
    <t>1-180</t>
    <phoneticPr fontId="3"/>
  </si>
  <si>
    <t>91m3以上</t>
    <rPh sb="4" eb="6">
      <t>イジョウ</t>
    </rPh>
    <phoneticPr fontId="3"/>
  </si>
  <si>
    <t>181-</t>
    <phoneticPr fontId="3"/>
  </si>
  <si>
    <t>新料金（R4.4.1以降）</t>
    <rPh sb="0" eb="1">
      <t>シン</t>
    </rPh>
    <rPh sb="1" eb="3">
      <t>リョウキン</t>
    </rPh>
    <rPh sb="10" eb="12">
      <t>イコウ</t>
    </rPh>
    <phoneticPr fontId="3"/>
  </si>
  <si>
    <t>70円</t>
    <phoneticPr fontId="3"/>
  </si>
  <si>
    <t>110円</t>
    <phoneticPr fontId="3"/>
  </si>
  <si>
    <t>140円</t>
    <phoneticPr fontId="3"/>
  </si>
  <si>
    <t>150円</t>
    <phoneticPr fontId="3"/>
  </si>
  <si>
    <t>■R4.4月請求分まで（旧料金）　※R4.3.31以前からご使用の方は，R4.7月請求分まで</t>
    <rPh sb="5" eb="6">
      <t>ガツ</t>
    </rPh>
    <rPh sb="6" eb="8">
      <t>セイキュウ</t>
    </rPh>
    <rPh sb="8" eb="9">
      <t>ブン</t>
    </rPh>
    <rPh sb="12" eb="15">
      <t>キュウリョウキン</t>
    </rPh>
    <rPh sb="25" eb="27">
      <t>イゼン</t>
    </rPh>
    <rPh sb="30" eb="32">
      <t>シヨウ</t>
    </rPh>
    <rPh sb="33" eb="34">
      <t>カタ</t>
    </rPh>
    <rPh sb="40" eb="41">
      <t>ガツ</t>
    </rPh>
    <rPh sb="41" eb="43">
      <t>セイキュウ</t>
    </rPh>
    <rPh sb="43" eb="44">
      <t>ブン</t>
    </rPh>
    <phoneticPr fontId="3"/>
  </si>
  <si>
    <t>　下水道料金（農排含む）</t>
    <rPh sb="1" eb="4">
      <t>ゲスイドウ</t>
    </rPh>
    <rPh sb="2" eb="4">
      <t>スイドウ</t>
    </rPh>
    <rPh sb="4" eb="6">
      <t>リョウキン</t>
    </rPh>
    <rPh sb="7" eb="8">
      <t>ノウ</t>
    </rPh>
    <rPh sb="8" eb="9">
      <t>ハイ</t>
    </rPh>
    <rPh sb="9" eb="10">
      <t>フク</t>
    </rPh>
    <phoneticPr fontId="3"/>
  </si>
  <si>
    <t>旧料金</t>
    <rPh sb="0" eb="3">
      <t>キュウリョウキン</t>
    </rPh>
    <phoneticPr fontId="3"/>
  </si>
  <si>
    <t>新料金（Ｒ4.4.1～）</t>
    <rPh sb="0" eb="3">
      <t>シンリョウキン</t>
    </rPh>
    <phoneticPr fontId="3"/>
  </si>
  <si>
    <t>従量水量</t>
  </si>
  <si>
    <t>旧料金（H26.4.1～R4.3.31）</t>
    <rPh sb="0" eb="1">
      <t>キュウ</t>
    </rPh>
    <rPh sb="1" eb="3">
      <t>リョウキン</t>
    </rPh>
    <phoneticPr fontId="3"/>
  </si>
  <si>
    <t>臨時用</t>
    <phoneticPr fontId="3"/>
  </si>
  <si>
    <t>　下水道料金（農排含む）</t>
    <rPh sb="1" eb="4">
      <t>ゲスイドウ</t>
    </rPh>
    <rPh sb="4" eb="6">
      <t>リョウキン</t>
    </rPh>
    <rPh sb="7" eb="8">
      <t>ノウ</t>
    </rPh>
    <rPh sb="8" eb="9">
      <t>ハイ</t>
    </rPh>
    <rPh sb="9" eb="10">
      <t>フク</t>
    </rPh>
    <phoneticPr fontId="3"/>
  </si>
  <si>
    <r>
      <rPr>
        <b/>
        <sz val="12"/>
        <rFont val="メイリオ"/>
        <family val="3"/>
        <charset val="128"/>
      </rPr>
      <t>水道料金計算表</t>
    </r>
    <r>
      <rPr>
        <b/>
        <u/>
        <sz val="10"/>
        <color rgb="FFFF0000"/>
        <rFont val="メイリオ"/>
        <family val="3"/>
        <charset val="128"/>
      </rPr>
      <t>（２ヶ月分）</t>
    </r>
    <rPh sb="0" eb="2">
      <t>スイドウ</t>
    </rPh>
    <rPh sb="2" eb="4">
      <t>リョウキン</t>
    </rPh>
    <rPh sb="4" eb="6">
      <t>ケイサン</t>
    </rPh>
    <rPh sb="6" eb="7">
      <t>ヒョウ</t>
    </rPh>
    <rPh sb="10" eb="11">
      <t>ゲツ</t>
    </rPh>
    <rPh sb="11" eb="12">
      <t>ブン</t>
    </rPh>
    <phoneticPr fontId="3"/>
  </si>
  <si>
    <r>
      <t>■R4年4月以降（新料金）　</t>
    </r>
    <r>
      <rPr>
        <b/>
        <sz val="10"/>
        <color rgb="FFFF0000"/>
        <rFont val="メイリオ"/>
        <family val="3"/>
        <charset val="128"/>
      </rPr>
      <t>※R3.3.31以前からご使用の方は，R4.7月請求分以降</t>
    </r>
    <rPh sb="3" eb="4">
      <t>ネン</t>
    </rPh>
    <rPh sb="5" eb="6">
      <t>ガツ</t>
    </rPh>
    <rPh sb="6" eb="8">
      <t>イコウ</t>
    </rPh>
    <rPh sb="9" eb="10">
      <t>シン</t>
    </rPh>
    <rPh sb="10" eb="12">
      <t>リョウキン</t>
    </rPh>
    <rPh sb="22" eb="24">
      <t>イゼン</t>
    </rPh>
    <rPh sb="27" eb="29">
      <t>シヨウ</t>
    </rPh>
    <rPh sb="30" eb="31">
      <t>カタ</t>
    </rPh>
    <rPh sb="37" eb="38">
      <t>ガツ</t>
    </rPh>
    <rPh sb="38" eb="40">
      <t>セイキュウ</t>
    </rPh>
    <rPh sb="40" eb="41">
      <t>ブン</t>
    </rPh>
    <rPh sb="41" eb="43">
      <t>イコウ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</si>
</sst>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.0%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0"/>
      <color rgb="FF333333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10"/>
      <name val="メイリオ"/>
      <family val="3"/>
      <charset val="128"/>
    </font>
    <font>
      <b/>
      <sz val="12"/>
      <name val="メイリオ"/>
      <family val="3"/>
      <charset val="128"/>
    </font>
    <font>
      <b/>
      <u/>
      <sz val="10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0"/>
      <color theme="0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3"/>
      </left>
      <right style="thin">
        <color indexed="22"/>
      </right>
      <top style="medium">
        <color indexed="63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38" fontId="4" fillId="0" borderId="0" xfId="1" applyFont="1">
      <alignment vertical="center"/>
    </xf>
    <xf numFmtId="0" fontId="4" fillId="6" borderId="13" xfId="0" applyFont="1" applyFill="1" applyBorder="1">
      <alignment vertical="center"/>
    </xf>
    <xf numFmtId="0" fontId="2" fillId="6" borderId="13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38" fontId="2" fillId="6" borderId="13" xfId="1" applyFont="1" applyFill="1" applyBorder="1">
      <alignment vertical="center"/>
    </xf>
    <xf numFmtId="0" fontId="5" fillId="0" borderId="0" xfId="0" applyFont="1">
      <alignment vertical="center"/>
    </xf>
    <xf numFmtId="0" fontId="5" fillId="7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5" xfId="0" applyFont="1" applyFill="1" applyBorder="1">
      <alignment vertical="center"/>
    </xf>
    <xf numFmtId="176" fontId="5" fillId="0" borderId="0" xfId="0" applyNumberFormat="1" applyFont="1">
      <alignment vertical="center"/>
    </xf>
    <xf numFmtId="0" fontId="5" fillId="8" borderId="0" xfId="0" applyFont="1" applyFill="1">
      <alignment vertical="center"/>
    </xf>
    <xf numFmtId="176" fontId="5" fillId="8" borderId="0" xfId="0" applyNumberFormat="1" applyFont="1" applyFill="1">
      <alignment vertical="center"/>
    </xf>
    <xf numFmtId="38" fontId="5" fillId="0" borderId="0" xfId="1" applyFont="1">
      <alignment vertical="center"/>
    </xf>
    <xf numFmtId="56" fontId="5" fillId="0" borderId="0" xfId="0" quotePrefix="1" applyNumberFormat="1" applyFont="1">
      <alignment vertical="center"/>
    </xf>
    <xf numFmtId="0" fontId="5" fillId="0" borderId="16" xfId="0" applyFont="1" applyFill="1" applyBorder="1">
      <alignment vertical="center"/>
    </xf>
    <xf numFmtId="176" fontId="5" fillId="9" borderId="0" xfId="0" applyNumberFormat="1" applyFont="1" applyFill="1">
      <alignment vertical="center"/>
    </xf>
    <xf numFmtId="0" fontId="5" fillId="9" borderId="0" xfId="0" applyFont="1" applyFill="1">
      <alignment vertical="center"/>
    </xf>
    <xf numFmtId="0" fontId="5" fillId="0" borderId="0" xfId="0" quotePrefix="1" applyFont="1">
      <alignment vertical="center"/>
    </xf>
    <xf numFmtId="0" fontId="5" fillId="0" borderId="17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10" borderId="16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>
      <alignment vertical="center"/>
    </xf>
    <xf numFmtId="176" fontId="5" fillId="0" borderId="0" xfId="0" applyNumberFormat="1" applyFont="1" applyFill="1">
      <alignment vertical="center"/>
    </xf>
    <xf numFmtId="0" fontId="5" fillId="10" borderId="17" xfId="0" applyFont="1" applyFill="1" applyBorder="1">
      <alignment vertical="center"/>
    </xf>
    <xf numFmtId="1" fontId="5" fillId="0" borderId="0" xfId="0" applyNumberFormat="1" applyFont="1">
      <alignment vertical="center"/>
    </xf>
    <xf numFmtId="38" fontId="4" fillId="0" borderId="0" xfId="0" applyNumberFormat="1" applyFont="1">
      <alignment vertical="center"/>
    </xf>
    <xf numFmtId="38" fontId="9" fillId="0" borderId="0" xfId="1" applyFont="1" applyAlignment="1">
      <alignment horizontal="right" vertical="center"/>
    </xf>
    <xf numFmtId="38" fontId="4" fillId="0" borderId="0" xfId="1" applyFont="1" applyAlignment="1">
      <alignment horizontal="center" vertical="center"/>
    </xf>
    <xf numFmtId="0" fontId="4" fillId="0" borderId="0" xfId="0" quotePrefix="1" applyFont="1">
      <alignment vertical="center"/>
    </xf>
    <xf numFmtId="56" fontId="4" fillId="0" borderId="0" xfId="0" quotePrefix="1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6" fillId="11" borderId="0" xfId="0" applyFont="1" applyFill="1">
      <alignment vertical="center"/>
    </xf>
    <xf numFmtId="56" fontId="5" fillId="11" borderId="0" xfId="0" quotePrefix="1" applyNumberFormat="1" applyFont="1" applyFill="1">
      <alignment vertical="center"/>
    </xf>
    <xf numFmtId="0" fontId="5" fillId="11" borderId="0" xfId="0" quotePrefix="1" applyFont="1" applyFill="1">
      <alignment vertical="center"/>
    </xf>
    <xf numFmtId="0" fontId="5" fillId="11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0" fontId="10" fillId="10" borderId="0" xfId="0" applyFont="1" applyFill="1" applyAlignment="1">
      <alignment horizontal="right" vertical="center"/>
    </xf>
    <xf numFmtId="38" fontId="10" fillId="10" borderId="0" xfId="1" applyFont="1" applyFill="1">
      <alignment vertical="center"/>
    </xf>
    <xf numFmtId="0" fontId="10" fillId="10" borderId="0" xfId="0" applyFont="1" applyFill="1">
      <alignment vertical="center"/>
    </xf>
    <xf numFmtId="38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177" fontId="4" fillId="0" borderId="0" xfId="2" applyNumberFormat="1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horizontal="right" vertical="center" wrapText="1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Fill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horizontal="center" vertical="center"/>
    </xf>
    <xf numFmtId="0" fontId="14" fillId="4" borderId="5" xfId="0" applyFont="1" applyFill="1" applyBorder="1" applyAlignment="1" applyProtection="1">
      <alignment vertical="center"/>
    </xf>
    <xf numFmtId="0" fontId="14" fillId="4" borderId="6" xfId="0" applyFont="1" applyFill="1" applyBorder="1" applyAlignment="1" applyProtection="1">
      <alignment vertical="center"/>
    </xf>
    <xf numFmtId="0" fontId="14" fillId="4" borderId="6" xfId="0" applyFont="1" applyFill="1" applyBorder="1" applyProtection="1">
      <alignment vertical="center"/>
    </xf>
    <xf numFmtId="0" fontId="14" fillId="5" borderId="5" xfId="0" applyFont="1" applyFill="1" applyBorder="1" applyProtection="1">
      <alignment vertical="center"/>
    </xf>
    <xf numFmtId="0" fontId="14" fillId="5" borderId="6" xfId="0" applyFont="1" applyFill="1" applyBorder="1" applyProtection="1">
      <alignment vertical="center"/>
    </xf>
    <xf numFmtId="0" fontId="14" fillId="5" borderId="7" xfId="0" applyFont="1" applyFill="1" applyBorder="1" applyProtection="1">
      <alignment vertical="center"/>
    </xf>
    <xf numFmtId="0" fontId="14" fillId="4" borderId="4" xfId="0" applyFont="1" applyFill="1" applyBorder="1" applyProtection="1">
      <alignment vertical="center"/>
    </xf>
    <xf numFmtId="0" fontId="14" fillId="4" borderId="0" xfId="0" applyFont="1" applyFill="1" applyBorder="1" applyProtection="1">
      <alignment vertical="center"/>
    </xf>
    <xf numFmtId="38" fontId="14" fillId="0" borderId="8" xfId="1" applyFont="1" applyFill="1" applyBorder="1" applyProtection="1">
      <alignment vertical="center"/>
    </xf>
    <xf numFmtId="0" fontId="14" fillId="5" borderId="4" xfId="0" applyFont="1" applyFill="1" applyBorder="1" applyProtection="1">
      <alignment vertical="center"/>
    </xf>
    <xf numFmtId="0" fontId="14" fillId="5" borderId="0" xfId="0" applyFont="1" applyFill="1" applyBorder="1" applyProtection="1">
      <alignment vertical="center"/>
    </xf>
    <xf numFmtId="0" fontId="14" fillId="5" borderId="9" xfId="0" applyFont="1" applyFill="1" applyBorder="1" applyProtection="1">
      <alignment vertical="center"/>
    </xf>
    <xf numFmtId="0" fontId="14" fillId="5" borderId="4" xfId="0" applyFont="1" applyFill="1" applyBorder="1" applyAlignment="1" applyProtection="1">
      <alignment horizontal="left" vertical="center"/>
    </xf>
    <xf numFmtId="0" fontId="14" fillId="5" borderId="0" xfId="0" applyFont="1" applyFill="1" applyBorder="1" applyAlignment="1" applyProtection="1">
      <alignment horizontal="left" vertical="center"/>
    </xf>
    <xf numFmtId="0" fontId="14" fillId="5" borderId="9" xfId="0" applyFont="1" applyFill="1" applyBorder="1" applyAlignment="1" applyProtection="1">
      <alignment horizontal="left" vertical="center"/>
    </xf>
    <xf numFmtId="0" fontId="14" fillId="4" borderId="10" xfId="0" applyFont="1" applyFill="1" applyBorder="1" applyProtection="1">
      <alignment vertical="center"/>
    </xf>
    <xf numFmtId="0" fontId="14" fillId="4" borderId="11" xfId="0" applyFont="1" applyFill="1" applyBorder="1" applyProtection="1">
      <alignment vertical="center"/>
    </xf>
    <xf numFmtId="0" fontId="14" fillId="5" borderId="10" xfId="0" applyFont="1" applyFill="1" applyBorder="1" applyAlignment="1" applyProtection="1">
      <alignment horizontal="left" vertical="center"/>
    </xf>
    <xf numFmtId="0" fontId="14" fillId="5" borderId="11" xfId="0" applyFont="1" applyFill="1" applyBorder="1" applyAlignment="1" applyProtection="1">
      <alignment horizontal="left" vertical="center"/>
    </xf>
    <xf numFmtId="0" fontId="14" fillId="5" borderId="12" xfId="0" applyFont="1" applyFill="1" applyBorder="1" applyAlignment="1" applyProtection="1">
      <alignment horizontal="left" vertical="center"/>
    </xf>
    <xf numFmtId="0" fontId="14" fillId="0" borderId="0" xfId="0" applyFont="1" applyBorder="1">
      <alignment vertical="center"/>
    </xf>
    <xf numFmtId="38" fontId="14" fillId="0" borderId="0" xfId="1" applyFont="1" applyBorder="1">
      <alignment vertical="center"/>
    </xf>
    <xf numFmtId="0" fontId="14" fillId="6" borderId="13" xfId="0" applyFont="1" applyFill="1" applyBorder="1">
      <alignment vertical="center"/>
    </xf>
    <xf numFmtId="38" fontId="11" fillId="6" borderId="13" xfId="1" applyFont="1" applyFill="1" applyBorder="1">
      <alignment vertical="center"/>
    </xf>
    <xf numFmtId="0" fontId="11" fillId="6" borderId="13" xfId="0" applyFont="1" applyFill="1" applyBorder="1">
      <alignment vertical="center"/>
    </xf>
    <xf numFmtId="38" fontId="14" fillId="0" borderId="0" xfId="1" applyFont="1">
      <alignment vertical="center"/>
    </xf>
    <xf numFmtId="38" fontId="11" fillId="0" borderId="0" xfId="0" applyNumberFormat="1" applyFont="1" applyFill="1">
      <alignment vertical="center"/>
    </xf>
    <xf numFmtId="0" fontId="11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7" fillId="0" borderId="0" xfId="0" applyFont="1" applyFill="1" applyAlignment="1">
      <alignment horizontal="right" vertical="center"/>
    </xf>
    <xf numFmtId="38" fontId="17" fillId="0" borderId="0" xfId="1" applyFont="1" applyFill="1">
      <alignment vertical="center"/>
    </xf>
    <xf numFmtId="0" fontId="17" fillId="0" borderId="0" xfId="0" applyFont="1" applyFill="1">
      <alignment vertical="center"/>
    </xf>
    <xf numFmtId="0" fontId="14" fillId="0" borderId="18" xfId="0" applyFont="1" applyBorder="1">
      <alignment vertical="center"/>
    </xf>
    <xf numFmtId="38" fontId="14" fillId="0" borderId="18" xfId="1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00"/>
      <color rgb="FFFF99FF"/>
      <color rgb="FFFFFF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5" fmlaLink="$R$8" fmlaRange="知覧!$B$16:$B$18" sel="1" val="0"/>
</file>

<file path=xl/ctrlProps/ctrlProp2.xml><?xml version="1.0" encoding="utf-8"?>
<formControlPr xmlns="http://schemas.microsoft.com/office/spreadsheetml/2009/9/main" objectType="Drop" dropStyle="combo" dx="15" fmlaLink="$R$10" fmlaRange="知覧!$C$5:$C$12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8</xdr:row>
          <xdr:rowOff>0</xdr:rowOff>
        </xdr:from>
        <xdr:to>
          <xdr:col>8</xdr:col>
          <xdr:colOff>152400</xdr:colOff>
          <xdr:row>9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676275</xdr:colOff>
          <xdr:row>10</xdr:row>
          <xdr:rowOff>28575</xdr:rowOff>
        </xdr:from>
        <xdr:to>
          <xdr:col>8</xdr:col>
          <xdr:colOff>152400</xdr:colOff>
          <xdr:row>11</xdr:row>
          <xdr:rowOff>38100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B0F0"/>
    <pageSetUpPr fitToPage="1"/>
  </sheetPr>
  <dimension ref="B1:V558"/>
  <sheetViews>
    <sheetView showGridLines="0" showRowColHeaders="0" tabSelected="1" view="pageBreakPreview" zoomScale="85" zoomScaleNormal="85" zoomScaleSheetLayoutView="85" workbookViewId="0">
      <selection activeCell="F8" sqref="F8"/>
    </sheetView>
  </sheetViews>
  <sheetFormatPr defaultColWidth="6.625" defaultRowHeight="12" x14ac:dyDescent="0.15"/>
  <cols>
    <col min="1" max="2" width="2.625" style="1" customWidth="1"/>
    <col min="3" max="3" width="3.375" style="1" bestFit="1" customWidth="1"/>
    <col min="4" max="5" width="9" style="1" customWidth="1"/>
    <col min="6" max="6" width="10.25" style="1" bestFit="1" customWidth="1"/>
    <col min="7" max="7" width="4.25" style="1" bestFit="1" customWidth="1"/>
    <col min="8" max="8" width="1.5" style="1" customWidth="1"/>
    <col min="9" max="9" width="9.25" style="1" bestFit="1" customWidth="1"/>
    <col min="10" max="10" width="5.25" style="1" customWidth="1"/>
    <col min="11" max="11" width="6.875" style="1" customWidth="1"/>
    <col min="12" max="12" width="6.125" style="1" customWidth="1"/>
    <col min="13" max="13" width="4.5" style="1" customWidth="1"/>
    <col min="14" max="14" width="7.125" style="1" customWidth="1"/>
    <col min="15" max="15" width="11.875" style="1" customWidth="1"/>
    <col min="16" max="16" width="6.625" style="31" hidden="1" customWidth="1"/>
    <col min="17" max="17" width="6.625" style="1" hidden="1" customWidth="1"/>
    <col min="18" max="19" width="7.75" style="1" hidden="1" customWidth="1"/>
    <col min="20" max="23" width="0" style="1" hidden="1" customWidth="1"/>
    <col min="24" max="24" width="6.625" style="1"/>
    <col min="25" max="25" width="4.875" style="1" customWidth="1"/>
    <col min="26" max="16384" width="6.625" style="1"/>
  </cols>
  <sheetData>
    <row r="1" spans="2:22" ht="14.25" customHeight="1" x14ac:dyDescent="0.15"/>
    <row r="2" spans="2:22" ht="19.5" x14ac:dyDescent="0.15">
      <c r="B2" s="59" t="s">
        <v>180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2:22" ht="15" customHeight="1" x14ac:dyDescent="0.15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  <c r="N3" s="61"/>
      <c r="O3" s="61"/>
    </row>
    <row r="4" spans="2:22" ht="18.75" customHeight="1" x14ac:dyDescent="0.15">
      <c r="B4" s="60"/>
      <c r="C4" s="59" t="str">
        <f ca="1">RIGHT(CELL("filename",B2), LEN(CELL("filename",B2)) - FIND("]",CELL("filename",B2)))</f>
        <v>南九州市（２ヶ月）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Q4" s="2"/>
      <c r="R4" s="2" t="s">
        <v>74</v>
      </c>
      <c r="S4" s="2"/>
      <c r="T4" s="2"/>
      <c r="U4" s="2"/>
      <c r="V4" s="2"/>
    </row>
    <row r="5" spans="2:22" ht="15" customHeight="1" x14ac:dyDescent="0.15">
      <c r="B5" s="62" t="s">
        <v>1</v>
      </c>
      <c r="C5" s="63"/>
      <c r="D5" s="63"/>
      <c r="E5" s="63"/>
      <c r="F5" s="63"/>
      <c r="G5" s="63"/>
      <c r="H5" s="63"/>
      <c r="I5" s="64"/>
      <c r="J5" s="65" t="s">
        <v>2</v>
      </c>
      <c r="K5" s="66"/>
      <c r="L5" s="66"/>
      <c r="M5" s="66"/>
      <c r="N5" s="66"/>
      <c r="O5" s="67"/>
      <c r="P5" s="32"/>
      <c r="Q5" s="2"/>
      <c r="R5" s="2"/>
      <c r="S5" s="2"/>
      <c r="T5" s="2"/>
      <c r="U5" s="2"/>
      <c r="V5" s="2"/>
    </row>
    <row r="6" spans="2:22" ht="15" customHeight="1" thickBot="1" x14ac:dyDescent="0.2">
      <c r="B6" s="68"/>
      <c r="C6" s="69"/>
      <c r="D6" s="70"/>
      <c r="E6" s="70"/>
      <c r="F6" s="70"/>
      <c r="G6" s="70"/>
      <c r="H6" s="70"/>
      <c r="I6" s="70"/>
      <c r="J6" s="71"/>
      <c r="K6" s="72"/>
      <c r="L6" s="72"/>
      <c r="M6" s="72"/>
      <c r="N6" s="72"/>
      <c r="O6" s="73"/>
      <c r="P6" s="2"/>
      <c r="Q6" s="2"/>
      <c r="R6" s="2"/>
      <c r="S6" s="2"/>
      <c r="T6" s="2"/>
      <c r="U6" s="2"/>
      <c r="V6" s="2"/>
    </row>
    <row r="7" spans="2:22" ht="15" customHeight="1" x14ac:dyDescent="0.15">
      <c r="B7" s="74"/>
      <c r="C7" s="75" t="s">
        <v>3</v>
      </c>
      <c r="D7" s="75" t="s">
        <v>4</v>
      </c>
      <c r="E7" s="75"/>
      <c r="F7" s="76">
        <v>30</v>
      </c>
      <c r="G7" s="75" t="s">
        <v>5</v>
      </c>
      <c r="H7" s="75"/>
      <c r="I7" s="75"/>
      <c r="J7" s="77" t="s">
        <v>6</v>
      </c>
      <c r="K7" s="78"/>
      <c r="L7" s="78"/>
      <c r="M7" s="78"/>
      <c r="N7" s="78"/>
      <c r="O7" s="79"/>
      <c r="P7" s="2"/>
      <c r="Q7" s="2"/>
      <c r="R7" s="2"/>
      <c r="S7" s="2"/>
      <c r="T7" s="2"/>
      <c r="U7" s="2"/>
      <c r="V7" s="2"/>
    </row>
    <row r="8" spans="2:22" ht="15" customHeight="1" x14ac:dyDescent="0.15">
      <c r="B8" s="74"/>
      <c r="C8" s="75"/>
      <c r="D8" s="75"/>
      <c r="E8" s="75"/>
      <c r="F8" s="75"/>
      <c r="G8" s="75"/>
      <c r="H8" s="75"/>
      <c r="I8" s="75"/>
      <c r="J8" s="77"/>
      <c r="K8" s="78"/>
      <c r="L8" s="78"/>
      <c r="M8" s="78"/>
      <c r="N8" s="78"/>
      <c r="O8" s="79"/>
      <c r="P8" s="2"/>
      <c r="Q8" s="2"/>
      <c r="R8" s="2">
        <v>1</v>
      </c>
      <c r="S8" s="2">
        <f>IF(R8=3,F7-180,F7)</f>
        <v>30</v>
      </c>
      <c r="T8" s="2"/>
      <c r="U8" s="2"/>
      <c r="V8" s="2"/>
    </row>
    <row r="9" spans="2:22" ht="15" customHeight="1" x14ac:dyDescent="0.15">
      <c r="B9" s="74"/>
      <c r="C9" s="75" t="s">
        <v>75</v>
      </c>
      <c r="D9" s="75" t="s">
        <v>7</v>
      </c>
      <c r="E9" s="75"/>
      <c r="F9" s="75"/>
      <c r="G9" s="75"/>
      <c r="H9" s="75"/>
      <c r="I9" s="75"/>
      <c r="J9" s="77" t="s">
        <v>8</v>
      </c>
      <c r="K9" s="78"/>
      <c r="L9" s="78"/>
      <c r="M9" s="78"/>
      <c r="N9" s="78"/>
      <c r="O9" s="79"/>
      <c r="P9" s="2"/>
      <c r="Q9" s="2"/>
      <c r="R9" s="2"/>
      <c r="S9" s="2"/>
      <c r="T9" s="2"/>
      <c r="U9" s="2"/>
      <c r="V9" s="2"/>
    </row>
    <row r="10" spans="2:22" ht="15" customHeight="1" x14ac:dyDescent="0.15">
      <c r="B10" s="74"/>
      <c r="C10" s="75"/>
      <c r="D10" s="75"/>
      <c r="E10" s="75"/>
      <c r="F10" s="75"/>
      <c r="G10" s="75"/>
      <c r="H10" s="75"/>
      <c r="I10" s="75"/>
      <c r="J10" s="80" t="s">
        <v>128</v>
      </c>
      <c r="K10" s="81"/>
      <c r="L10" s="81"/>
      <c r="M10" s="81"/>
      <c r="N10" s="81"/>
      <c r="O10" s="82"/>
      <c r="P10" s="2"/>
      <c r="Q10" s="2"/>
      <c r="R10" s="2">
        <v>1</v>
      </c>
      <c r="S10" s="2"/>
      <c r="T10" s="2"/>
      <c r="U10" s="2"/>
      <c r="V10" s="2"/>
    </row>
    <row r="11" spans="2:22" ht="15" customHeight="1" x14ac:dyDescent="0.15">
      <c r="B11" s="74"/>
      <c r="C11" s="75" t="s">
        <v>76</v>
      </c>
      <c r="D11" s="75" t="s">
        <v>9</v>
      </c>
      <c r="E11" s="75"/>
      <c r="F11" s="75"/>
      <c r="G11" s="75"/>
      <c r="H11" s="75"/>
      <c r="I11" s="75"/>
      <c r="J11" s="77" t="s">
        <v>10</v>
      </c>
      <c r="K11" s="78"/>
      <c r="L11" s="78"/>
      <c r="M11" s="78"/>
      <c r="N11" s="78"/>
      <c r="O11" s="79"/>
      <c r="P11" s="2"/>
      <c r="Q11" s="2"/>
      <c r="R11" s="2"/>
      <c r="S11" s="2"/>
      <c r="T11" s="2"/>
      <c r="U11" s="2"/>
      <c r="V11" s="2"/>
    </row>
    <row r="12" spans="2:22" ht="14.25" customHeight="1" x14ac:dyDescent="0.15">
      <c r="B12" s="83"/>
      <c r="C12" s="84"/>
      <c r="D12" s="84"/>
      <c r="E12" s="84"/>
      <c r="F12" s="84"/>
      <c r="G12" s="84"/>
      <c r="H12" s="84"/>
      <c r="I12" s="84"/>
      <c r="J12" s="85" t="s">
        <v>129</v>
      </c>
      <c r="K12" s="86"/>
      <c r="L12" s="86"/>
      <c r="M12" s="86"/>
      <c r="N12" s="86"/>
      <c r="O12" s="87"/>
      <c r="P12" s="2"/>
    </row>
    <row r="13" spans="2:22" ht="14.25" customHeight="1" x14ac:dyDescent="0.1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2:22" s="6" customFormat="1" ht="14.25" customHeight="1" x14ac:dyDescent="0.15">
      <c r="B14" s="88"/>
      <c r="C14" s="88"/>
      <c r="D14" s="88"/>
      <c r="E14" s="88"/>
      <c r="F14" s="88"/>
      <c r="G14" s="88"/>
      <c r="H14" s="88"/>
      <c r="I14" s="89"/>
      <c r="J14" s="88"/>
      <c r="K14" s="89"/>
      <c r="L14" s="88"/>
      <c r="M14" s="89"/>
      <c r="N14" s="88"/>
      <c r="O14" s="88"/>
      <c r="P14" s="2"/>
    </row>
    <row r="15" spans="2:22" ht="14.25" customHeight="1" x14ac:dyDescent="0.15">
      <c r="B15" s="60"/>
      <c r="C15" s="59" t="s">
        <v>181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R15" s="7" t="s">
        <v>13</v>
      </c>
      <c r="S15" s="7" t="s">
        <v>14</v>
      </c>
      <c r="T15" s="7" t="s">
        <v>15</v>
      </c>
      <c r="U15" s="7" t="s">
        <v>13</v>
      </c>
    </row>
    <row r="16" spans="2:22" ht="14.25" customHeight="1" thickBot="1" x14ac:dyDescent="0.2">
      <c r="B16" s="60"/>
      <c r="C16" s="90" t="s">
        <v>11</v>
      </c>
      <c r="D16" s="90"/>
      <c r="E16" s="90"/>
      <c r="F16" s="91">
        <f>ROUNDDOWN(SUM(F17:F18)*1.1,-1)</f>
        <v>4290</v>
      </c>
      <c r="G16" s="92" t="s">
        <v>12</v>
      </c>
      <c r="H16" s="60"/>
      <c r="I16" s="94"/>
      <c r="J16" s="59"/>
      <c r="K16" s="60"/>
      <c r="L16" s="60"/>
      <c r="M16" s="60"/>
      <c r="N16" s="60"/>
      <c r="O16" s="60"/>
      <c r="P16" s="55">
        <f>+F16/F32-1</f>
        <v>0.21875</v>
      </c>
    </row>
    <row r="17" spans="2:21" ht="14.25" customHeight="1" x14ac:dyDescent="0.15">
      <c r="B17" s="60"/>
      <c r="C17" s="60"/>
      <c r="D17" s="60" t="s">
        <v>16</v>
      </c>
      <c r="E17" s="60"/>
      <c r="F17" s="93">
        <f>CHOOSE('南九州市（２ヶ月）'!R$10,知覧!D15,知覧!D16,知覧!D17,知覧!D18,知覧!D19,知覧!D20,知覧!D21,知覧!D22)</f>
        <v>1400</v>
      </c>
      <c r="G17" s="60" t="s">
        <v>12</v>
      </c>
      <c r="H17" s="88"/>
      <c r="I17" s="60"/>
      <c r="J17" s="60"/>
      <c r="K17" s="60"/>
      <c r="L17" s="60"/>
      <c r="M17" s="60"/>
      <c r="N17" s="60"/>
      <c r="O17" s="60"/>
      <c r="Q17" s="1" t="s">
        <v>21</v>
      </c>
      <c r="R17" s="1">
        <f>CHOOSE('南九州市（２ヶ月）'!$R$8,知覧!F15,知覧!F17,知覧!F19)</f>
        <v>1</v>
      </c>
      <c r="S17" s="1">
        <f>CHOOSE($R$8,知覧!F16,知覧!F18,知覧!F20)</f>
        <v>70</v>
      </c>
      <c r="T17" s="1">
        <f>IF($F$7&gt;=R17,1,0)</f>
        <v>1</v>
      </c>
      <c r="U17" s="1">
        <f>IF(T17=0,0,IF(T18=0,$F$7-R17+1,R18-R17))</f>
        <v>20</v>
      </c>
    </row>
    <row r="18" spans="2:21" ht="14.25" customHeight="1" x14ac:dyDescent="0.15">
      <c r="B18" s="60"/>
      <c r="C18" s="60"/>
      <c r="D18" s="60" t="s">
        <v>17</v>
      </c>
      <c r="E18" s="60"/>
      <c r="F18" s="93">
        <f>SUM(I18:I21)</f>
        <v>2500</v>
      </c>
      <c r="G18" s="60" t="s">
        <v>12</v>
      </c>
      <c r="H18" s="60"/>
      <c r="I18" s="93">
        <f>K18*M18</f>
        <v>1400</v>
      </c>
      <c r="J18" s="60" t="s">
        <v>18</v>
      </c>
      <c r="K18" s="93">
        <f>IF(U17=0,0,U17)</f>
        <v>20</v>
      </c>
      <c r="L18" s="60" t="s">
        <v>19</v>
      </c>
      <c r="M18" s="93">
        <f>IF(S17=0,0,S17)</f>
        <v>70</v>
      </c>
      <c r="N18" s="60" t="s">
        <v>20</v>
      </c>
      <c r="O18" s="60"/>
      <c r="R18" s="1">
        <f>CHOOSE($R$8,知覧!G15,知覧!G17,知覧!G19)</f>
        <v>21</v>
      </c>
      <c r="S18" s="1">
        <f>CHOOSE($R$8,知覧!G16,知覧!G18,知覧!G20)</f>
        <v>110</v>
      </c>
      <c r="T18" s="1">
        <f>IF(R18=0,0,IF($F$7&gt;=R18,1,0))</f>
        <v>1</v>
      </c>
      <c r="U18" s="1">
        <f>IF(T18=0,0,IF(T19=0,$F$7-R18+1,R19-R18))</f>
        <v>10</v>
      </c>
    </row>
    <row r="19" spans="2:21" ht="14.25" customHeight="1" x14ac:dyDescent="0.15">
      <c r="B19" s="60"/>
      <c r="C19" s="60"/>
      <c r="D19" s="60" t="s">
        <v>22</v>
      </c>
      <c r="E19" s="60"/>
      <c r="F19" s="93">
        <f>F16-SUM(F17:F18)</f>
        <v>390</v>
      </c>
      <c r="G19" s="60" t="s">
        <v>12</v>
      </c>
      <c r="H19" s="60"/>
      <c r="I19" s="93">
        <f t="shared" ref="I19:I20" si="0">K19*M19</f>
        <v>1100</v>
      </c>
      <c r="J19" s="60" t="s">
        <v>18</v>
      </c>
      <c r="K19" s="93">
        <f t="shared" ref="K19:K20" si="1">IF(U18=0,0,U18)</f>
        <v>10</v>
      </c>
      <c r="L19" s="60" t="s">
        <v>19</v>
      </c>
      <c r="M19" s="93">
        <f t="shared" ref="M19:M20" si="2">IF(S18=0,0,S18)</f>
        <v>110</v>
      </c>
      <c r="N19" s="60" t="s">
        <v>20</v>
      </c>
      <c r="O19" s="60"/>
      <c r="R19" s="1">
        <f>CHOOSE($R$8,知覧!H15,知覧!H17,知覧!H19)</f>
        <v>41</v>
      </c>
      <c r="S19" s="1">
        <f>CHOOSE($R$8,知覧!H16,知覧!H18,知覧!H20)</f>
        <v>140</v>
      </c>
      <c r="T19" s="1">
        <f>IF(R19=0,0,IF($F$7&gt;=R19,1,0))</f>
        <v>0</v>
      </c>
      <c r="U19" s="1">
        <f>IF(T19=0,0,IF(T20=0,$F$7-R19+1,R20-R19))</f>
        <v>0</v>
      </c>
    </row>
    <row r="20" spans="2:21" ht="14.25" customHeight="1" x14ac:dyDescent="0.15">
      <c r="B20" s="60"/>
      <c r="C20" s="60"/>
      <c r="D20" s="60"/>
      <c r="E20" s="60"/>
      <c r="F20" s="60" t="str">
        <f>IF(F16=SUM(F17:F19),"","NG")</f>
        <v/>
      </c>
      <c r="G20" s="60"/>
      <c r="H20" s="60"/>
      <c r="I20" s="93">
        <f t="shared" si="0"/>
        <v>0</v>
      </c>
      <c r="J20" s="60" t="s">
        <v>18</v>
      </c>
      <c r="K20" s="93">
        <f t="shared" si="1"/>
        <v>0</v>
      </c>
      <c r="L20" s="60" t="s">
        <v>19</v>
      </c>
      <c r="M20" s="93">
        <f t="shared" si="2"/>
        <v>140</v>
      </c>
      <c r="N20" s="60" t="s">
        <v>20</v>
      </c>
      <c r="O20" s="60"/>
      <c r="R20" s="1">
        <f>CHOOSE($R$8,知覧!I15,知覧!I17,知覧!I19)</f>
        <v>0</v>
      </c>
      <c r="S20" s="1">
        <f>CHOOSE($R$8,知覧!I16,知覧!I18,知覧!I20)</f>
        <v>0</v>
      </c>
      <c r="T20" s="1">
        <f>IF(R20=0,0,IF($F$7&gt;=R20,1,0))</f>
        <v>0</v>
      </c>
      <c r="U20" s="1">
        <f>IF(T20=0,0,IF(T21=0,$F$7-R20+1,R21-R20))</f>
        <v>0</v>
      </c>
    </row>
    <row r="21" spans="2:21" ht="14.25" customHeight="1" x14ac:dyDescent="0.15">
      <c r="B21" s="60"/>
      <c r="C21" s="60"/>
      <c r="D21" s="60"/>
      <c r="E21" s="60"/>
      <c r="F21" s="60"/>
      <c r="G21" s="60"/>
      <c r="H21" s="60"/>
      <c r="I21" s="93"/>
      <c r="J21" s="60"/>
      <c r="K21" s="93"/>
      <c r="L21" s="60"/>
      <c r="M21" s="93"/>
      <c r="N21" s="60"/>
      <c r="O21" s="60"/>
    </row>
    <row r="22" spans="2:21" ht="21" customHeight="1" x14ac:dyDescent="0.15">
      <c r="B22" s="60"/>
      <c r="C22" s="59"/>
      <c r="D22" s="60"/>
      <c r="E22" s="60"/>
      <c r="F22" s="60"/>
      <c r="G22" s="60"/>
      <c r="H22" s="60"/>
      <c r="I22" s="93"/>
      <c r="J22" s="60"/>
      <c r="K22" s="93"/>
      <c r="L22" s="60"/>
      <c r="M22" s="93"/>
      <c r="N22" s="60"/>
      <c r="O22" s="60"/>
    </row>
    <row r="23" spans="2:21" ht="14.25" customHeight="1" thickBot="1" x14ac:dyDescent="0.2">
      <c r="B23" s="60"/>
      <c r="C23" s="90" t="s">
        <v>173</v>
      </c>
      <c r="D23" s="90"/>
      <c r="E23" s="90"/>
      <c r="F23" s="91">
        <f>ROUNDDOWN(SUM(F24:F25)*1.1,-1)</f>
        <v>3240</v>
      </c>
      <c r="G23" s="92" t="s">
        <v>12</v>
      </c>
      <c r="H23" s="60"/>
      <c r="I23" s="94"/>
      <c r="J23" s="95"/>
      <c r="K23" s="96"/>
      <c r="L23" s="96"/>
      <c r="M23" s="96"/>
      <c r="N23" s="96"/>
      <c r="O23" s="96"/>
      <c r="P23" s="55">
        <f>+F23/F38-1</f>
        <v>0.13286713286713292</v>
      </c>
      <c r="R23" s="7" t="s">
        <v>13</v>
      </c>
      <c r="S23" s="7" t="s">
        <v>14</v>
      </c>
      <c r="T23" s="7" t="s">
        <v>15</v>
      </c>
      <c r="U23" s="7" t="s">
        <v>13</v>
      </c>
    </row>
    <row r="24" spans="2:21" ht="14.25" customHeight="1" x14ac:dyDescent="0.15">
      <c r="B24" s="60"/>
      <c r="C24" s="60"/>
      <c r="D24" s="60" t="s">
        <v>16</v>
      </c>
      <c r="E24" s="60"/>
      <c r="F24" s="93">
        <f>IF(F7=1,500,(IF(F7=0,0,CHOOSE(R8,算式!D14,算式!D14,算式!D14))))</f>
        <v>1000</v>
      </c>
      <c r="G24" s="60" t="s">
        <v>12</v>
      </c>
      <c r="H24" s="60"/>
      <c r="I24" s="60"/>
      <c r="J24" s="60"/>
      <c r="K24" s="60"/>
      <c r="L24" s="60"/>
      <c r="M24" s="60"/>
      <c r="N24" s="60"/>
      <c r="O24" s="60"/>
    </row>
    <row r="25" spans="2:21" ht="14.25" customHeight="1" x14ac:dyDescent="0.15">
      <c r="B25" s="60"/>
      <c r="C25" s="60"/>
      <c r="D25" s="60" t="s">
        <v>17</v>
      </c>
      <c r="E25" s="60"/>
      <c r="F25" s="93">
        <f>SUM(I25:I28)</f>
        <v>1950</v>
      </c>
      <c r="G25" s="60" t="s">
        <v>12</v>
      </c>
      <c r="H25" s="88"/>
      <c r="I25" s="93">
        <f>K25*M25</f>
        <v>1100</v>
      </c>
      <c r="J25" s="60" t="s">
        <v>18</v>
      </c>
      <c r="K25" s="93">
        <f>IF(U25=0,0,U25)</f>
        <v>20</v>
      </c>
      <c r="L25" s="60" t="s">
        <v>19</v>
      </c>
      <c r="M25" s="93">
        <f>IF(S25=0,0,S25)</f>
        <v>55</v>
      </c>
      <c r="N25" s="60" t="s">
        <v>20</v>
      </c>
      <c r="O25" s="60"/>
      <c r="Q25" s="1" t="s">
        <v>176</v>
      </c>
      <c r="R25" s="1">
        <f>CHOOSE(R8,算式!F14,算式!F16,算式!F18)</f>
        <v>1</v>
      </c>
      <c r="S25" s="1">
        <f>CHOOSE(R8,算式!F15,算式!F17,算式!F19)</f>
        <v>55</v>
      </c>
      <c r="T25" s="1">
        <f>IF($F$7&gt;=R25,1,0)</f>
        <v>1</v>
      </c>
      <c r="U25" s="1">
        <f>IF(T25=0,0,IF(T26=0,$F$7-R25+1,R26-R25))</f>
        <v>20</v>
      </c>
    </row>
    <row r="26" spans="2:21" ht="14.25" customHeight="1" x14ac:dyDescent="0.15">
      <c r="B26" s="60"/>
      <c r="C26" s="60"/>
      <c r="D26" s="60" t="s">
        <v>22</v>
      </c>
      <c r="E26" s="60"/>
      <c r="F26" s="93">
        <f>F23-SUM(F24:F25)</f>
        <v>290</v>
      </c>
      <c r="G26" s="60" t="s">
        <v>12</v>
      </c>
      <c r="H26" s="60"/>
      <c r="I26" s="93">
        <f>K26*M26</f>
        <v>850</v>
      </c>
      <c r="J26" s="60" t="s">
        <v>18</v>
      </c>
      <c r="K26" s="93">
        <f>IF(U26=0,0,U26)</f>
        <v>10</v>
      </c>
      <c r="L26" s="60" t="s">
        <v>19</v>
      </c>
      <c r="M26" s="93">
        <f>IF(S26=0,0,S26)</f>
        <v>85</v>
      </c>
      <c r="N26" s="60" t="s">
        <v>20</v>
      </c>
      <c r="O26" s="60"/>
      <c r="R26" s="1">
        <f>CHOOSE(R8,算式!G14,算式!G16,算式!G18)</f>
        <v>21</v>
      </c>
      <c r="S26" s="1">
        <f>CHOOSE(R8,算式!G15,算式!G17,算式!G19)</f>
        <v>85</v>
      </c>
      <c r="T26" s="1">
        <f>IF(R26=0,0,IF($F$7&gt;=R26,1,0))</f>
        <v>1</v>
      </c>
      <c r="U26" s="1">
        <f>IF(T26=0,0,IF(T27=0,$F$7-R26+1,R27-R26))</f>
        <v>10</v>
      </c>
    </row>
    <row r="27" spans="2:21" ht="14.25" customHeight="1" x14ac:dyDescent="0.15">
      <c r="B27" s="60"/>
      <c r="C27" s="60"/>
      <c r="D27" s="60"/>
      <c r="E27" s="60"/>
      <c r="F27" s="60" t="str">
        <f>IF(F23=SUM(F24:F26),"","NG")</f>
        <v/>
      </c>
      <c r="G27" s="60"/>
      <c r="H27" s="60"/>
      <c r="I27" s="93">
        <f>K27*M27</f>
        <v>0</v>
      </c>
      <c r="J27" s="60" t="s">
        <v>18</v>
      </c>
      <c r="K27" s="93">
        <f>IF(U27=0,0,U27)</f>
        <v>0</v>
      </c>
      <c r="L27" s="60" t="s">
        <v>19</v>
      </c>
      <c r="M27" s="93">
        <f>IF(S27=0,0,S27)</f>
        <v>115</v>
      </c>
      <c r="N27" s="60" t="s">
        <v>20</v>
      </c>
      <c r="O27" s="60"/>
      <c r="R27" s="1">
        <f>CHOOSE(R8,算式!H14,算式!H16,算式!H18)</f>
        <v>41</v>
      </c>
      <c r="S27" s="1">
        <f>CHOOSE(R8,算式!H15,算式!H17,算式!H19)</f>
        <v>115</v>
      </c>
      <c r="T27" s="1">
        <f>IF(R27=0,0,IF($F$7&gt;=R27,1,0))</f>
        <v>0</v>
      </c>
      <c r="U27" s="1">
        <f>IF(T27=0,0,IF(T28=0,$F$7-R27+1,R28-R27))</f>
        <v>0</v>
      </c>
    </row>
    <row r="28" spans="2:21" ht="14.25" customHeight="1" x14ac:dyDescent="0.15">
      <c r="B28" s="60"/>
      <c r="C28" s="60"/>
      <c r="D28" s="60"/>
      <c r="E28" s="97" t="s">
        <v>139</v>
      </c>
      <c r="F28" s="98">
        <f>ROUND(SUM(F24:F25)*1.1,0)</f>
        <v>3245</v>
      </c>
      <c r="G28" s="99" t="s">
        <v>12</v>
      </c>
      <c r="H28" s="60"/>
      <c r="I28" s="93"/>
      <c r="J28" s="60"/>
      <c r="K28" s="93"/>
      <c r="L28" s="60"/>
      <c r="M28" s="93"/>
      <c r="N28" s="60"/>
      <c r="O28" s="60"/>
      <c r="R28" s="1">
        <f>CHOOSE(R8,算式!I14,算式!I16,算式!I18)</f>
        <v>0</v>
      </c>
      <c r="S28" s="1">
        <f>CHOOSE(R8,算式!I15,算式!I17,算式!I19)</f>
        <v>0</v>
      </c>
      <c r="T28" s="1">
        <f>IF(R28=0,0,IF($F$7&gt;=R28,1,0))</f>
        <v>0</v>
      </c>
      <c r="U28" s="1">
        <f>IF(T28=0,0,IF(T29=0,$F$7-R28+1,R29-R28))</f>
        <v>0</v>
      </c>
    </row>
    <row r="29" spans="2:21" ht="14.25" customHeight="1" x14ac:dyDescent="0.15">
      <c r="B29" s="100"/>
      <c r="C29" s="100"/>
      <c r="D29" s="100"/>
      <c r="E29" s="100"/>
      <c r="F29" s="100"/>
      <c r="G29" s="100"/>
      <c r="H29" s="100"/>
      <c r="I29" s="101"/>
      <c r="J29" s="100"/>
      <c r="K29" s="101"/>
      <c r="L29" s="100"/>
      <c r="M29" s="101"/>
      <c r="N29" s="100"/>
      <c r="O29" s="100"/>
    </row>
    <row r="30" spans="2:21" ht="14.25" hidden="1" customHeight="1" x14ac:dyDescent="0.15">
      <c r="I30" s="3"/>
      <c r="K30" s="3"/>
      <c r="M30" s="3"/>
    </row>
    <row r="31" spans="2:21" ht="14.25" hidden="1" customHeight="1" x14ac:dyDescent="0.15">
      <c r="C31" s="1" t="s">
        <v>172</v>
      </c>
    </row>
    <row r="32" spans="2:21" ht="14.25" hidden="1" customHeight="1" thickBot="1" x14ac:dyDescent="0.2">
      <c r="C32" s="4" t="s">
        <v>11</v>
      </c>
      <c r="D32" s="4"/>
      <c r="E32" s="4"/>
      <c r="F32" s="8">
        <f>ROUNDDOWN(SUM(F33:F34)*1.1,-1)</f>
        <v>3520</v>
      </c>
      <c r="G32" s="5" t="s">
        <v>12</v>
      </c>
      <c r="I32" s="53"/>
      <c r="J32" s="54"/>
      <c r="K32" s="31"/>
      <c r="L32" s="31"/>
      <c r="M32" s="31"/>
      <c r="N32" s="31"/>
      <c r="O32" s="31"/>
      <c r="R32" s="7" t="s">
        <v>13</v>
      </c>
      <c r="S32" s="7" t="s">
        <v>14</v>
      </c>
      <c r="T32" s="7" t="s">
        <v>15</v>
      </c>
      <c r="U32" s="7" t="s">
        <v>13</v>
      </c>
    </row>
    <row r="33" spans="3:21" ht="14.25" hidden="1" customHeight="1" x14ac:dyDescent="0.15">
      <c r="D33" s="1" t="s">
        <v>16</v>
      </c>
      <c r="F33" s="3">
        <f>CHOOSE('南九州市（２ヶ月）'!$R$10,知覧!D37,知覧!D38,知覧!D39,知覧!D40,知覧!D41,知覧!D42,知覧!D43,知覧!D44)</f>
        <v>1000</v>
      </c>
      <c r="G33" s="1" t="s">
        <v>12</v>
      </c>
    </row>
    <row r="34" spans="3:21" ht="14.25" hidden="1" customHeight="1" x14ac:dyDescent="0.15">
      <c r="D34" s="1" t="s">
        <v>17</v>
      </c>
      <c r="F34" s="3">
        <f>SUM(I34:I36)</f>
        <v>2200</v>
      </c>
      <c r="G34" s="1" t="s">
        <v>12</v>
      </c>
      <c r="H34" s="6"/>
      <c r="I34" s="3">
        <f>K34*M34</f>
        <v>1200</v>
      </c>
      <c r="J34" s="1" t="s">
        <v>18</v>
      </c>
      <c r="K34" s="3">
        <f>IF(U34=0,0,U34)</f>
        <v>20</v>
      </c>
      <c r="L34" s="1" t="s">
        <v>19</v>
      </c>
      <c r="M34" s="3">
        <f>IF(S34=0,0,S34)</f>
        <v>60</v>
      </c>
      <c r="N34" s="1" t="s">
        <v>20</v>
      </c>
      <c r="Q34" s="1" t="s">
        <v>21</v>
      </c>
      <c r="R34" s="1">
        <f>CHOOSE('南九州市（２ヶ月）'!$R$8,知覧!F37,知覧!F39,知覧!F41)</f>
        <v>1</v>
      </c>
      <c r="S34" s="1">
        <f>CHOOSE($R$8,知覧!F38,知覧!F40,知覧!F42)</f>
        <v>60</v>
      </c>
      <c r="T34" s="1">
        <f>IF($F$7&gt;=R34,1,0)</f>
        <v>1</v>
      </c>
      <c r="U34" s="1">
        <f>IF(T34=0,0,IF(T35=0,$F$7-R34+1,R35-R34))</f>
        <v>20</v>
      </c>
    </row>
    <row r="35" spans="3:21" ht="14.25" hidden="1" customHeight="1" x14ac:dyDescent="0.15">
      <c r="D35" s="1" t="s">
        <v>22</v>
      </c>
      <c r="F35" s="3">
        <f>F32-SUM(F33:F34)</f>
        <v>320</v>
      </c>
      <c r="G35" s="1" t="s">
        <v>12</v>
      </c>
      <c r="I35" s="3">
        <f t="shared" ref="I35:I36" si="3">K35*M35</f>
        <v>1000</v>
      </c>
      <c r="J35" s="1" t="s">
        <v>18</v>
      </c>
      <c r="K35" s="3">
        <f t="shared" ref="K35:K36" si="4">IF(U35=0,0,U35)</f>
        <v>10</v>
      </c>
      <c r="L35" s="1" t="s">
        <v>19</v>
      </c>
      <c r="M35" s="3">
        <f t="shared" ref="M35:M36" si="5">IF(S35=0,0,S35)</f>
        <v>100</v>
      </c>
      <c r="N35" s="1" t="s">
        <v>20</v>
      </c>
      <c r="R35" s="1">
        <f>CHOOSE($R$8,知覧!G37,知覧!G39,知覧!G41)</f>
        <v>21</v>
      </c>
      <c r="S35" s="1">
        <f>CHOOSE($R$8,知覧!G38,知覧!G40,知覧!G42)</f>
        <v>100</v>
      </c>
      <c r="T35" s="1">
        <f>IF(R35=0,0,IF($F$7&gt;=R35,1,0))</f>
        <v>1</v>
      </c>
      <c r="U35" s="1">
        <f>IF(T35=0,0,IF(T36=0,$F$7-R35+1,R36-R35))</f>
        <v>10</v>
      </c>
    </row>
    <row r="36" spans="3:21" ht="14.25" hidden="1" customHeight="1" x14ac:dyDescent="0.15">
      <c r="F36" s="1" t="str">
        <f>IF(F32=SUM(F33:F35),"","NG")</f>
        <v/>
      </c>
      <c r="I36" s="3">
        <f t="shared" si="3"/>
        <v>0</v>
      </c>
      <c r="J36" s="1" t="s">
        <v>18</v>
      </c>
      <c r="K36" s="3">
        <f t="shared" si="4"/>
        <v>0</v>
      </c>
      <c r="L36" s="1" t="s">
        <v>19</v>
      </c>
      <c r="M36" s="3">
        <f t="shared" si="5"/>
        <v>130</v>
      </c>
      <c r="N36" s="1" t="s">
        <v>20</v>
      </c>
      <c r="R36" s="1">
        <f>CHOOSE($R$8,知覧!H37,知覧!H39,知覧!H41)</f>
        <v>41</v>
      </c>
      <c r="S36" s="1">
        <f>CHOOSE($R$8,知覧!H38,知覧!H40,知覧!H42)</f>
        <v>130</v>
      </c>
      <c r="T36" s="1">
        <f>IF(R36=0,0,IF($F$7&gt;=R36,1,0))</f>
        <v>0</v>
      </c>
      <c r="U36" s="1">
        <f>IF(T36=0,0,IF(T37=0,$F$7-R36+1,R37-R36))</f>
        <v>0</v>
      </c>
    </row>
    <row r="37" spans="3:21" ht="14.25" hidden="1" customHeight="1" x14ac:dyDescent="0.15">
      <c r="I37" s="3"/>
      <c r="K37" s="3"/>
      <c r="M37" s="3"/>
    </row>
    <row r="38" spans="3:21" ht="14.25" hidden="1" customHeight="1" thickBot="1" x14ac:dyDescent="0.2">
      <c r="C38" s="4" t="s">
        <v>179</v>
      </c>
      <c r="D38" s="4"/>
      <c r="E38" s="4"/>
      <c r="F38" s="8">
        <f>ROUNDDOWN(SUM(F39:F40)*1.1,-1)</f>
        <v>2860</v>
      </c>
      <c r="G38" s="5" t="s">
        <v>12</v>
      </c>
      <c r="H38" s="6"/>
      <c r="R38" s="7" t="s">
        <v>135</v>
      </c>
      <c r="S38" s="7" t="s">
        <v>136</v>
      </c>
      <c r="T38" s="7" t="s">
        <v>137</v>
      </c>
      <c r="U38" s="7" t="s">
        <v>135</v>
      </c>
    </row>
    <row r="39" spans="3:21" ht="14.25" hidden="1" customHeight="1" x14ac:dyDescent="0.15">
      <c r="D39" s="1" t="s">
        <v>16</v>
      </c>
      <c r="F39" s="3">
        <f>IF(F7=1,400,(IF(F7=0,0,CHOOSE(R8,算式!D5,算式!D5,算式!D5))))</f>
        <v>800</v>
      </c>
      <c r="G39" s="1" t="s">
        <v>12</v>
      </c>
    </row>
    <row r="40" spans="3:21" ht="14.25" hidden="1" customHeight="1" x14ac:dyDescent="0.15">
      <c r="D40" s="1" t="s">
        <v>17</v>
      </c>
      <c r="F40" s="3">
        <f>SUM(I40:I43)</f>
        <v>1800</v>
      </c>
      <c r="G40" s="1" t="s">
        <v>12</v>
      </c>
      <c r="I40" s="3">
        <f>K40*M40</f>
        <v>1000</v>
      </c>
      <c r="J40" s="1" t="s">
        <v>18</v>
      </c>
      <c r="K40" s="3">
        <f>IF(U40=0,0,U40)</f>
        <v>20</v>
      </c>
      <c r="L40" s="1" t="s">
        <v>138</v>
      </c>
      <c r="M40" s="3">
        <f t="shared" ref="M40:M42" si="6">IF(S40=0,0,S40)</f>
        <v>50</v>
      </c>
      <c r="N40" s="1" t="s">
        <v>20</v>
      </c>
      <c r="Q40" s="1" t="s">
        <v>21</v>
      </c>
      <c r="R40" s="1">
        <f>CHOOSE(R8,算式!F5,算式!F7,算式!F9)</f>
        <v>1</v>
      </c>
      <c r="S40" s="7">
        <f>CHOOSE(R8,算式!F6,算式!F8,算式!F10)</f>
        <v>50</v>
      </c>
      <c r="T40" s="1">
        <f>IF($F$7&gt;=R40,1,0)</f>
        <v>1</v>
      </c>
      <c r="U40" s="1">
        <f>IF(T40=0,0,IF(T41=0,$F$7-R40+1,R41-R40))</f>
        <v>20</v>
      </c>
    </row>
    <row r="41" spans="3:21" ht="14.25" hidden="1" customHeight="1" x14ac:dyDescent="0.15">
      <c r="D41" s="1" t="s">
        <v>22</v>
      </c>
      <c r="F41" s="3">
        <f>F38-SUM(F39:F40)</f>
        <v>260</v>
      </c>
      <c r="G41" s="1" t="s">
        <v>12</v>
      </c>
      <c r="I41" s="3">
        <f t="shared" ref="I41:I42" si="7">K41*M41</f>
        <v>800</v>
      </c>
      <c r="J41" s="1" t="s">
        <v>18</v>
      </c>
      <c r="K41" s="3">
        <f>IF(U41=0,0,U41)</f>
        <v>10</v>
      </c>
      <c r="L41" s="1" t="s">
        <v>138</v>
      </c>
      <c r="M41" s="3">
        <f t="shared" si="6"/>
        <v>80</v>
      </c>
      <c r="N41" s="1" t="s">
        <v>20</v>
      </c>
      <c r="R41" s="1">
        <f>CHOOSE(R8,算式!G5,算式!G7,算式!G9)</f>
        <v>21</v>
      </c>
      <c r="S41" s="7">
        <f>CHOOSE(R8,算式!G6,算式!G8,算式!G10)</f>
        <v>80</v>
      </c>
      <c r="T41" s="1">
        <f>IF(R41=0,0,IF($F$7&gt;=R41,1,0))</f>
        <v>1</v>
      </c>
      <c r="U41" s="1">
        <f>IF(T41=0,0,IF(T42=0,$F$7-R41+1,R42-R41))</f>
        <v>10</v>
      </c>
    </row>
    <row r="42" spans="3:21" ht="14.25" hidden="1" customHeight="1" x14ac:dyDescent="0.15">
      <c r="F42" s="1" t="str">
        <f>IF(F38=SUM(F39:F41),"","NG")</f>
        <v/>
      </c>
      <c r="I42" s="3">
        <f t="shared" si="7"/>
        <v>0</v>
      </c>
      <c r="J42" s="1" t="s">
        <v>18</v>
      </c>
      <c r="K42" s="3">
        <f>IF(U42=0,0,U42)</f>
        <v>0</v>
      </c>
      <c r="L42" s="1" t="s">
        <v>138</v>
      </c>
      <c r="M42" s="3">
        <f t="shared" si="6"/>
        <v>110</v>
      </c>
      <c r="N42" s="1" t="s">
        <v>20</v>
      </c>
      <c r="R42" s="1">
        <f>CHOOSE(R8,算式!H5,算式!H7,算式!H9)</f>
        <v>41</v>
      </c>
      <c r="S42" s="7">
        <f>CHOOSE(R8,算式!H6,算式!H8,算式!H10)</f>
        <v>110</v>
      </c>
      <c r="T42" s="1">
        <f>IF(R42=0,0,IF($F$7&gt;=R42,1,0))</f>
        <v>0</v>
      </c>
      <c r="U42" s="1">
        <f>IF(T42=0,0,IF(T43=0,$F$7-R42+1,R43-R42))</f>
        <v>0</v>
      </c>
    </row>
    <row r="43" spans="3:21" ht="14.25" hidden="1" customHeight="1" x14ac:dyDescent="0.15">
      <c r="E43" s="50" t="s">
        <v>139</v>
      </c>
      <c r="F43" s="51">
        <f>ROUND(SUM(F39:F40)*1.1,0)</f>
        <v>2860</v>
      </c>
      <c r="G43" s="52" t="s">
        <v>12</v>
      </c>
      <c r="I43" s="3"/>
      <c r="K43" s="3"/>
      <c r="M43" s="3"/>
      <c r="R43" s="1">
        <f>CHOOSE(R8,算式!I5,算式!I7,算式!I9)</f>
        <v>0</v>
      </c>
      <c r="S43" s="7">
        <f>CHOOSE(R8,算式!I6,算式!I8,算式!I10)</f>
        <v>0</v>
      </c>
      <c r="T43" s="1">
        <f>IF(R43=0,0,IF($F$7&gt;=R43,1,0))</f>
        <v>0</v>
      </c>
      <c r="U43" s="1">
        <f>IF(T43=0,0,IF(T44=0,$F$7-R43+1,R44-R43))</f>
        <v>0</v>
      </c>
    </row>
    <row r="44" spans="3:21" ht="14.25" hidden="1" customHeight="1" x14ac:dyDescent="0.15">
      <c r="I44" s="3"/>
      <c r="K44" s="3"/>
      <c r="M44" s="3"/>
    </row>
    <row r="45" spans="3:21" ht="12" hidden="1" customHeight="1" x14ac:dyDescent="0.15">
      <c r="Q45" s="1" t="s">
        <v>140</v>
      </c>
      <c r="R45" s="38">
        <f>ROUNDDOWN(SUM(F39:F40)*1.05,0)-ROUNDDOWN(SUM(F39:F40)*1.05,-1)</f>
        <v>0</v>
      </c>
      <c r="S45" s="39">
        <f>IF(R45&gt;=8,10,IF(R45&gt;=3,5,0))</f>
        <v>0</v>
      </c>
    </row>
    <row r="46" spans="3:21" ht="20.25" hidden="1" customHeight="1" x14ac:dyDescent="0.15"/>
    <row r="47" spans="3:21" ht="12" hidden="1" customHeight="1" x14ac:dyDescent="0.15">
      <c r="Q47" s="40">
        <f>ROUNDDOWN(SUM(F39:F40)*1.1,0)</f>
        <v>2860</v>
      </c>
      <c r="R47" s="41" t="s">
        <v>141</v>
      </c>
      <c r="S47" s="1">
        <v>0</v>
      </c>
    </row>
    <row r="48" spans="3:21" ht="12" hidden="1" customHeight="1" x14ac:dyDescent="0.15">
      <c r="I48" s="3"/>
      <c r="K48" s="3"/>
      <c r="M48" s="3"/>
      <c r="Q48" s="40">
        <f>ROUNDDOWN(SUM(F39:F40)*1.1,-1)</f>
        <v>2860</v>
      </c>
      <c r="R48" s="42" t="s">
        <v>142</v>
      </c>
      <c r="S48" s="1">
        <v>5</v>
      </c>
    </row>
    <row r="49" spans="9:19" ht="12" hidden="1" customHeight="1" x14ac:dyDescent="0.15">
      <c r="I49" s="3"/>
      <c r="K49" s="3"/>
      <c r="M49" s="3"/>
      <c r="Q49" s="43"/>
      <c r="R49" s="41" t="s">
        <v>143</v>
      </c>
      <c r="S49" s="1">
        <v>10</v>
      </c>
    </row>
    <row r="50" spans="9:19" ht="14.25" hidden="1" customHeight="1" x14ac:dyDescent="0.15">
      <c r="I50" s="3"/>
      <c r="K50" s="3"/>
      <c r="M50" s="3"/>
    </row>
    <row r="51" spans="9:19" ht="14.25" customHeight="1" x14ac:dyDescent="0.15">
      <c r="I51" s="3"/>
      <c r="K51" s="3"/>
      <c r="M51" s="3"/>
    </row>
    <row r="52" spans="9:19" ht="14.25" customHeight="1" x14ac:dyDescent="0.15">
      <c r="I52" s="3"/>
      <c r="K52" s="3"/>
      <c r="M52" s="3"/>
    </row>
    <row r="53" spans="9:19" ht="14.25" customHeight="1" x14ac:dyDescent="0.15"/>
    <row r="54" spans="9:19" ht="14.25" customHeight="1" x14ac:dyDescent="0.15"/>
    <row r="558" spans="6:6" x14ac:dyDescent="0.15">
      <c r="F558" s="1">
        <v>2003036278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5">
    <mergeCell ref="B5:I5"/>
    <mergeCell ref="J5:O5"/>
    <mergeCell ref="M3:O3"/>
    <mergeCell ref="J12:O12"/>
    <mergeCell ref="J10:O10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4</xdr:col>
                    <xdr:colOff>676275</xdr:colOff>
                    <xdr:row>8</xdr:row>
                    <xdr:rowOff>0</xdr:rowOff>
                  </from>
                  <to>
                    <xdr:col>8</xdr:col>
                    <xdr:colOff>152400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4</xdr:col>
                    <xdr:colOff>676275</xdr:colOff>
                    <xdr:row>10</xdr:row>
                    <xdr:rowOff>28575</xdr:rowOff>
                  </from>
                  <to>
                    <xdr:col>8</xdr:col>
                    <xdr:colOff>152400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Q53"/>
  <sheetViews>
    <sheetView zoomScale="85" zoomScaleNormal="85" workbookViewId="0">
      <selection activeCell="L33" sqref="L33"/>
    </sheetView>
  </sheetViews>
  <sheetFormatPr defaultRowHeight="12" x14ac:dyDescent="0.15"/>
  <cols>
    <col min="1" max="1" width="4.75" style="9" customWidth="1"/>
    <col min="2" max="2" width="21.75" style="9" customWidth="1"/>
    <col min="3" max="3" width="12.25" style="9" bestFit="1" customWidth="1"/>
    <col min="4" max="4" width="10.125" style="9" bestFit="1" customWidth="1"/>
    <col min="5" max="13" width="9" style="9"/>
    <col min="14" max="14" width="9.375" style="9" customWidth="1"/>
    <col min="15" max="15" width="28.125" style="9" customWidth="1"/>
    <col min="16" max="16384" width="9" style="9"/>
  </cols>
  <sheetData>
    <row r="1" spans="1:17" x14ac:dyDescent="0.15">
      <c r="B1" s="9" t="s">
        <v>23</v>
      </c>
    </row>
    <row r="3" spans="1:17" x14ac:dyDescent="0.15">
      <c r="B3" s="9" t="s">
        <v>24</v>
      </c>
    </row>
    <row r="4" spans="1:17" x14ac:dyDescent="0.15">
      <c r="B4" s="10" t="s">
        <v>25</v>
      </c>
      <c r="C4" s="33" t="s">
        <v>109</v>
      </c>
      <c r="D4" s="12" t="s">
        <v>16</v>
      </c>
      <c r="E4" s="12" t="s">
        <v>88</v>
      </c>
      <c r="F4" s="9" t="s">
        <v>26</v>
      </c>
      <c r="G4" s="9" t="s">
        <v>17</v>
      </c>
      <c r="K4" s="9" t="s">
        <v>95</v>
      </c>
      <c r="M4" s="13"/>
      <c r="N4" s="13"/>
      <c r="O4" s="13"/>
      <c r="P4" s="13"/>
      <c r="Q4" s="19"/>
    </row>
    <row r="5" spans="1:17" x14ac:dyDescent="0.15">
      <c r="B5" s="14" t="s">
        <v>28</v>
      </c>
      <c r="C5" s="11" t="s">
        <v>29</v>
      </c>
      <c r="D5" s="34">
        <v>1400</v>
      </c>
      <c r="E5" s="34">
        <v>100</v>
      </c>
      <c r="F5" s="28"/>
      <c r="G5" s="35"/>
      <c r="H5" s="35"/>
      <c r="I5" s="35"/>
      <c r="J5" s="28"/>
      <c r="K5" s="11" t="s">
        <v>29</v>
      </c>
      <c r="L5" s="18">
        <v>140</v>
      </c>
      <c r="M5" s="13"/>
      <c r="N5" s="13"/>
      <c r="O5" s="13"/>
      <c r="P5" s="13"/>
      <c r="Q5" s="23"/>
    </row>
    <row r="6" spans="1:17" x14ac:dyDescent="0.15">
      <c r="A6" s="9" t="s">
        <v>96</v>
      </c>
      <c r="B6" s="30" t="s">
        <v>34</v>
      </c>
      <c r="C6" s="11" t="s">
        <v>35</v>
      </c>
      <c r="D6" s="15"/>
      <c r="E6" s="15"/>
      <c r="F6" s="35"/>
      <c r="G6" s="35"/>
      <c r="H6" s="35"/>
      <c r="I6" s="35"/>
      <c r="J6" s="28"/>
      <c r="K6" s="11" t="s">
        <v>35</v>
      </c>
      <c r="L6" s="18">
        <v>260</v>
      </c>
      <c r="M6" s="13"/>
      <c r="N6" s="13"/>
      <c r="O6" s="13"/>
      <c r="P6" s="13"/>
      <c r="Q6" s="23"/>
    </row>
    <row r="7" spans="1:17" x14ac:dyDescent="0.15">
      <c r="A7" s="9" t="s">
        <v>96</v>
      </c>
      <c r="B7" s="36" t="s">
        <v>39</v>
      </c>
      <c r="C7" s="11" t="s">
        <v>40</v>
      </c>
      <c r="D7" s="15"/>
      <c r="E7" s="15"/>
      <c r="F7" s="28"/>
      <c r="G7" s="35"/>
      <c r="H7" s="35"/>
      <c r="I7" s="35"/>
      <c r="J7" s="28"/>
      <c r="K7" s="11" t="s">
        <v>40</v>
      </c>
      <c r="L7" s="18">
        <v>280</v>
      </c>
      <c r="M7" s="13"/>
      <c r="N7" s="13"/>
      <c r="O7" s="13"/>
      <c r="P7" s="13"/>
      <c r="Q7" s="23"/>
    </row>
    <row r="8" spans="1:17" x14ac:dyDescent="0.15">
      <c r="B8" s="25"/>
      <c r="C8" s="11" t="s">
        <v>43</v>
      </c>
      <c r="D8" s="15"/>
      <c r="E8" s="15"/>
      <c r="F8" s="35"/>
      <c r="G8" s="35"/>
      <c r="H8" s="35"/>
      <c r="I8" s="35"/>
      <c r="J8" s="28"/>
      <c r="K8" s="11" t="s">
        <v>43</v>
      </c>
      <c r="L8" s="18">
        <v>380</v>
      </c>
      <c r="M8" s="13"/>
      <c r="N8" s="13"/>
      <c r="O8" s="13"/>
      <c r="P8" s="13"/>
    </row>
    <row r="9" spans="1:17" x14ac:dyDescent="0.15">
      <c r="C9" s="11" t="s">
        <v>46</v>
      </c>
      <c r="D9" s="15"/>
      <c r="E9" s="15"/>
      <c r="F9" s="28"/>
      <c r="G9" s="35"/>
      <c r="H9" s="35"/>
      <c r="I9" s="35"/>
      <c r="J9" s="35"/>
      <c r="K9" s="11" t="s">
        <v>46</v>
      </c>
      <c r="L9" s="18">
        <v>420</v>
      </c>
      <c r="M9" s="13"/>
      <c r="N9" s="13"/>
      <c r="O9" s="13"/>
    </row>
    <row r="10" spans="1:17" x14ac:dyDescent="0.15">
      <c r="C10" s="11" t="s">
        <v>47</v>
      </c>
      <c r="D10" s="15"/>
      <c r="E10" s="15"/>
      <c r="F10" s="35"/>
      <c r="G10" s="35"/>
      <c r="H10" s="35"/>
      <c r="I10" s="35"/>
      <c r="J10" s="35"/>
      <c r="K10" s="11" t="s">
        <v>47</v>
      </c>
      <c r="L10" s="18">
        <v>1780</v>
      </c>
      <c r="M10" s="13"/>
      <c r="N10" s="13"/>
      <c r="O10" s="13"/>
    </row>
    <row r="11" spans="1:17" x14ac:dyDescent="0.15">
      <c r="C11" s="11" t="s">
        <v>48</v>
      </c>
      <c r="D11" s="15"/>
      <c r="E11" s="15"/>
      <c r="F11" s="15"/>
      <c r="G11" s="26"/>
      <c r="H11" s="27"/>
      <c r="I11" s="27"/>
      <c r="K11" s="11" t="s">
        <v>48</v>
      </c>
      <c r="L11" s="18">
        <v>2100</v>
      </c>
      <c r="M11" s="13"/>
      <c r="N11" s="13"/>
      <c r="O11" s="13"/>
      <c r="P11" s="13"/>
      <c r="Q11" s="13"/>
    </row>
    <row r="12" spans="1:17" x14ac:dyDescent="0.15">
      <c r="C12" s="11" t="s">
        <v>49</v>
      </c>
      <c r="D12" s="15"/>
      <c r="E12" s="15"/>
      <c r="F12" s="15"/>
      <c r="G12" s="26"/>
      <c r="H12" s="27"/>
      <c r="I12" s="27"/>
      <c r="K12" s="11" t="s">
        <v>49</v>
      </c>
      <c r="L12" s="18">
        <v>5360</v>
      </c>
    </row>
    <row r="14" spans="1:17" x14ac:dyDescent="0.15">
      <c r="B14" s="9" t="s">
        <v>50</v>
      </c>
      <c r="D14" s="12" t="s">
        <v>16</v>
      </c>
      <c r="E14" s="12" t="s">
        <v>88</v>
      </c>
      <c r="F14" s="9" t="s">
        <v>26</v>
      </c>
      <c r="G14" s="9" t="s">
        <v>17</v>
      </c>
    </row>
    <row r="15" spans="1:17" x14ac:dyDescent="0.15">
      <c r="B15" s="10" t="s">
        <v>25</v>
      </c>
      <c r="C15" s="11" t="s">
        <v>29</v>
      </c>
      <c r="D15" s="15">
        <v>1360</v>
      </c>
      <c r="E15" s="15"/>
      <c r="F15" s="16"/>
      <c r="G15" s="17">
        <v>1</v>
      </c>
      <c r="H15" s="17">
        <v>11</v>
      </c>
      <c r="I15" s="17">
        <v>21</v>
      </c>
      <c r="J15" s="17">
        <v>41</v>
      </c>
      <c r="K15" s="11"/>
      <c r="L15" s="18"/>
      <c r="M15" s="13"/>
      <c r="N15" s="13"/>
      <c r="O15" s="13"/>
      <c r="P15" s="13"/>
      <c r="Q15" s="19"/>
    </row>
    <row r="16" spans="1:17" x14ac:dyDescent="0.15">
      <c r="B16" s="14" t="s">
        <v>28</v>
      </c>
      <c r="C16" s="11" t="s">
        <v>35</v>
      </c>
      <c r="D16" s="15">
        <v>1640</v>
      </c>
      <c r="E16" s="15"/>
      <c r="F16" s="21">
        <v>0</v>
      </c>
      <c r="G16" s="22">
        <v>87</v>
      </c>
      <c r="H16" s="22">
        <v>87</v>
      </c>
      <c r="I16" s="22">
        <v>100</v>
      </c>
      <c r="J16" s="22">
        <v>110</v>
      </c>
      <c r="K16" s="11"/>
      <c r="L16" s="18"/>
      <c r="M16" s="13"/>
      <c r="N16" s="13"/>
      <c r="O16" s="13"/>
      <c r="P16" s="13"/>
      <c r="Q16" s="23"/>
    </row>
    <row r="17" spans="2:17" x14ac:dyDescent="0.15">
      <c r="B17" s="20" t="s">
        <v>34</v>
      </c>
      <c r="C17" s="11" t="s">
        <v>40</v>
      </c>
      <c r="D17" s="15">
        <v>1886</v>
      </c>
      <c r="E17" s="15"/>
      <c r="F17" s="17"/>
      <c r="G17" s="17">
        <v>1</v>
      </c>
      <c r="H17" s="17">
        <v>9999999</v>
      </c>
      <c r="I17" s="17">
        <v>9999999</v>
      </c>
      <c r="J17" s="17"/>
      <c r="K17" s="11"/>
      <c r="L17" s="18"/>
      <c r="M17" s="13"/>
      <c r="N17" s="13"/>
      <c r="O17" s="13"/>
      <c r="P17" s="13"/>
      <c r="Q17" s="23"/>
    </row>
    <row r="18" spans="2:17" x14ac:dyDescent="0.15">
      <c r="B18" s="24" t="s">
        <v>39</v>
      </c>
      <c r="C18" s="11" t="s">
        <v>43</v>
      </c>
      <c r="D18" s="15">
        <v>2186</v>
      </c>
      <c r="E18" s="15"/>
      <c r="F18" s="22"/>
      <c r="G18" s="22">
        <v>100</v>
      </c>
      <c r="H18" s="22"/>
      <c r="I18" s="22"/>
      <c r="J18" s="22"/>
      <c r="K18" s="11"/>
      <c r="L18" s="18"/>
      <c r="M18" s="13"/>
      <c r="N18" s="13"/>
      <c r="O18" s="13"/>
      <c r="P18" s="13"/>
      <c r="Q18" s="23"/>
    </row>
    <row r="19" spans="2:17" x14ac:dyDescent="0.15">
      <c r="C19" s="11" t="s">
        <v>46</v>
      </c>
      <c r="D19" s="15">
        <v>3414</v>
      </c>
      <c r="E19" s="15"/>
      <c r="F19" s="16"/>
      <c r="G19" s="16">
        <v>1</v>
      </c>
      <c r="H19" s="17">
        <v>9999999</v>
      </c>
      <c r="I19" s="17">
        <v>9999999</v>
      </c>
      <c r="J19" s="16"/>
      <c r="K19" s="11"/>
      <c r="L19" s="18"/>
      <c r="M19" s="13"/>
      <c r="N19" s="13"/>
      <c r="O19" s="13"/>
      <c r="P19" s="13"/>
    </row>
    <row r="20" spans="2:17" x14ac:dyDescent="0.15">
      <c r="C20" s="11" t="s">
        <v>47</v>
      </c>
      <c r="D20" s="15">
        <v>5486</v>
      </c>
      <c r="E20" s="15"/>
      <c r="F20" s="22"/>
      <c r="G20" s="22">
        <v>140</v>
      </c>
      <c r="H20" s="22"/>
      <c r="I20" s="22"/>
      <c r="J20" s="22"/>
      <c r="K20" s="11"/>
      <c r="L20" s="18"/>
    </row>
    <row r="21" spans="2:17" x14ac:dyDescent="0.15">
      <c r="C21" s="11" t="s">
        <v>48</v>
      </c>
      <c r="D21" s="15">
        <v>11200</v>
      </c>
      <c r="E21" s="15"/>
      <c r="K21" s="11"/>
      <c r="L21" s="18"/>
    </row>
    <row r="22" spans="2:17" x14ac:dyDescent="0.15">
      <c r="C22" s="11" t="s">
        <v>49</v>
      </c>
      <c r="D22" s="15">
        <v>19040</v>
      </c>
      <c r="E22" s="15"/>
      <c r="K22" s="11"/>
      <c r="L22" s="18"/>
    </row>
    <row r="25" spans="2:17" x14ac:dyDescent="0.15">
      <c r="B25" s="9" t="s">
        <v>62</v>
      </c>
      <c r="D25" s="9" t="s">
        <v>16</v>
      </c>
      <c r="F25" s="9" t="s">
        <v>26</v>
      </c>
      <c r="G25" s="9" t="s">
        <v>17</v>
      </c>
      <c r="L25" s="28"/>
      <c r="M25" s="28"/>
      <c r="N25" s="28"/>
    </row>
    <row r="26" spans="2:17" x14ac:dyDescent="0.15">
      <c r="B26" s="10" t="s">
        <v>25</v>
      </c>
      <c r="C26" s="11" t="s">
        <v>29</v>
      </c>
      <c r="D26" s="15">
        <v>1180</v>
      </c>
      <c r="E26" s="15"/>
      <c r="F26" s="16"/>
      <c r="G26" s="17">
        <v>1</v>
      </c>
      <c r="H26" s="17">
        <v>11</v>
      </c>
      <c r="I26" s="17">
        <v>21</v>
      </c>
      <c r="J26" s="17">
        <v>41</v>
      </c>
      <c r="L26" s="29"/>
      <c r="M26" s="13"/>
      <c r="N26" s="13"/>
      <c r="O26" s="13"/>
      <c r="P26" s="13"/>
      <c r="Q26" s="19"/>
    </row>
    <row r="27" spans="2:17" x14ac:dyDescent="0.15">
      <c r="B27" s="14" t="s">
        <v>28</v>
      </c>
      <c r="C27" s="11" t="s">
        <v>35</v>
      </c>
      <c r="D27" s="15">
        <v>1620</v>
      </c>
      <c r="E27" s="15"/>
      <c r="F27" s="21">
        <v>0</v>
      </c>
      <c r="G27" s="21">
        <v>73</v>
      </c>
      <c r="H27" s="21">
        <v>73</v>
      </c>
      <c r="I27" s="21">
        <v>100</v>
      </c>
      <c r="J27" s="21">
        <v>120</v>
      </c>
      <c r="L27" s="29"/>
      <c r="M27" s="13"/>
      <c r="N27" s="13"/>
      <c r="O27" s="13"/>
      <c r="P27" s="13"/>
      <c r="Q27" s="23"/>
    </row>
    <row r="28" spans="2:17" x14ac:dyDescent="0.15">
      <c r="B28" s="20" t="s">
        <v>34</v>
      </c>
      <c r="C28" s="11" t="s">
        <v>40</v>
      </c>
      <c r="D28" s="15">
        <v>2094</v>
      </c>
      <c r="E28" s="15"/>
      <c r="F28" s="17"/>
      <c r="G28" s="17">
        <v>1</v>
      </c>
      <c r="H28" s="17">
        <v>9999999</v>
      </c>
      <c r="I28" s="17">
        <v>9999999</v>
      </c>
      <c r="J28" s="16"/>
      <c r="L28" s="29"/>
      <c r="M28" s="13"/>
      <c r="N28" s="13"/>
      <c r="O28" s="13"/>
      <c r="P28" s="13"/>
      <c r="Q28" s="23"/>
    </row>
    <row r="29" spans="2:17" x14ac:dyDescent="0.15">
      <c r="B29" s="24" t="s">
        <v>39</v>
      </c>
      <c r="C29" s="11" t="s">
        <v>43</v>
      </c>
      <c r="D29" s="15">
        <v>2594</v>
      </c>
      <c r="E29" s="15"/>
      <c r="F29" s="22"/>
      <c r="G29" s="22">
        <v>100</v>
      </c>
      <c r="H29" s="22"/>
      <c r="I29" s="22"/>
      <c r="J29" s="22"/>
      <c r="L29" s="29"/>
      <c r="M29" s="13"/>
      <c r="N29" s="13"/>
      <c r="O29" s="13"/>
      <c r="P29" s="13"/>
      <c r="Q29" s="23"/>
    </row>
    <row r="30" spans="2:17" x14ac:dyDescent="0.15">
      <c r="C30" s="11" t="s">
        <v>46</v>
      </c>
      <c r="D30" s="15">
        <v>5006</v>
      </c>
      <c r="E30" s="15"/>
      <c r="F30" s="16"/>
      <c r="G30" s="16">
        <v>1</v>
      </c>
      <c r="H30" s="17">
        <v>9999999</v>
      </c>
      <c r="I30" s="17">
        <v>9999999</v>
      </c>
      <c r="J30" s="16"/>
      <c r="L30" s="29"/>
      <c r="M30" s="13"/>
      <c r="N30" s="13"/>
      <c r="O30" s="13"/>
      <c r="P30" s="13"/>
    </row>
    <row r="31" spans="2:17" x14ac:dyDescent="0.15">
      <c r="C31" s="11" t="s">
        <v>47</v>
      </c>
      <c r="D31" s="15">
        <v>7794</v>
      </c>
      <c r="E31" s="15"/>
      <c r="F31" s="22"/>
      <c r="G31" s="22">
        <v>140</v>
      </c>
      <c r="H31" s="22"/>
      <c r="I31" s="22"/>
      <c r="J31" s="22"/>
      <c r="L31" s="29"/>
      <c r="M31" s="28"/>
      <c r="N31" s="28"/>
    </row>
    <row r="32" spans="2:17" x14ac:dyDescent="0.15">
      <c r="C32" s="11" t="s">
        <v>48</v>
      </c>
      <c r="D32" s="15">
        <v>18900</v>
      </c>
      <c r="E32" s="15"/>
      <c r="L32" s="29"/>
      <c r="M32" s="28"/>
      <c r="N32" s="28"/>
    </row>
    <row r="33" spans="2:17" x14ac:dyDescent="0.15">
      <c r="C33" s="11" t="s">
        <v>49</v>
      </c>
      <c r="D33" s="15">
        <v>31320</v>
      </c>
      <c r="E33" s="15"/>
      <c r="L33" s="29"/>
      <c r="M33" s="28"/>
      <c r="N33" s="28"/>
    </row>
    <row r="34" spans="2:17" x14ac:dyDescent="0.15">
      <c r="C34" s="11"/>
      <c r="D34" s="15"/>
      <c r="E34" s="15"/>
      <c r="L34" s="29"/>
      <c r="M34" s="28"/>
      <c r="N34" s="28"/>
    </row>
    <row r="35" spans="2:17" x14ac:dyDescent="0.15">
      <c r="L35" s="29"/>
      <c r="M35" s="28"/>
      <c r="N35" s="28"/>
    </row>
    <row r="36" spans="2:17" x14ac:dyDescent="0.15">
      <c r="B36" s="9" t="s">
        <v>65</v>
      </c>
      <c r="D36" s="9" t="s">
        <v>16</v>
      </c>
      <c r="F36" s="9" t="s">
        <v>26</v>
      </c>
      <c r="G36" s="9" t="s">
        <v>17</v>
      </c>
      <c r="L36" s="29"/>
      <c r="M36" s="28"/>
      <c r="N36" s="28"/>
    </row>
    <row r="37" spans="2:17" x14ac:dyDescent="0.15">
      <c r="B37" s="10" t="s">
        <v>25</v>
      </c>
      <c r="C37" s="11" t="s">
        <v>29</v>
      </c>
      <c r="D37" s="15">
        <f>500*2</f>
        <v>1000</v>
      </c>
      <c r="E37" s="15"/>
      <c r="F37" s="16"/>
      <c r="G37" s="17">
        <v>1</v>
      </c>
      <c r="H37" s="17">
        <v>21</v>
      </c>
      <c r="I37" s="17">
        <v>41</v>
      </c>
      <c r="J37" s="16"/>
      <c r="L37" s="29"/>
      <c r="M37" s="28"/>
      <c r="N37" s="9" t="s">
        <v>66</v>
      </c>
    </row>
    <row r="38" spans="2:17" x14ac:dyDescent="0.15">
      <c r="B38" s="14" t="s">
        <v>28</v>
      </c>
      <c r="C38" s="11" t="s">
        <v>35</v>
      </c>
      <c r="D38" s="15">
        <f>800*2</f>
        <v>1600</v>
      </c>
      <c r="E38" s="15"/>
      <c r="F38" s="21">
        <v>0</v>
      </c>
      <c r="G38" s="21">
        <v>60</v>
      </c>
      <c r="H38" s="21">
        <v>100</v>
      </c>
      <c r="I38" s="21">
        <v>130</v>
      </c>
      <c r="J38" s="22"/>
      <c r="L38" s="29"/>
      <c r="M38" s="28"/>
      <c r="N38" s="9" t="s">
        <v>67</v>
      </c>
      <c r="O38" s="9" t="s">
        <v>51</v>
      </c>
      <c r="P38" s="9" t="s">
        <v>68</v>
      </c>
      <c r="Q38" s="23" t="s">
        <v>91</v>
      </c>
    </row>
    <row r="39" spans="2:17" x14ac:dyDescent="0.15">
      <c r="B39" s="20" t="s">
        <v>34</v>
      </c>
      <c r="C39" s="11" t="s">
        <v>40</v>
      </c>
      <c r="D39" s="15">
        <f>1150*2</f>
        <v>2300</v>
      </c>
      <c r="E39" s="15"/>
      <c r="F39" s="17"/>
      <c r="G39" s="17">
        <v>1</v>
      </c>
      <c r="H39" s="17">
        <v>9999999</v>
      </c>
      <c r="I39" s="17">
        <v>9999999</v>
      </c>
      <c r="J39" s="16"/>
      <c r="L39" s="29"/>
      <c r="M39" s="28"/>
      <c r="O39" s="9" t="s">
        <v>54</v>
      </c>
      <c r="P39" s="9" t="s">
        <v>55</v>
      </c>
      <c r="Q39" s="23" t="s">
        <v>92</v>
      </c>
    </row>
    <row r="40" spans="2:17" x14ac:dyDescent="0.15">
      <c r="B40" s="24" t="s">
        <v>39</v>
      </c>
      <c r="C40" s="11" t="s">
        <v>43</v>
      </c>
      <c r="D40" s="15">
        <f>1500*2</f>
        <v>3000</v>
      </c>
      <c r="E40" s="15"/>
      <c r="F40" s="22"/>
      <c r="G40" s="22">
        <v>100</v>
      </c>
      <c r="H40" s="22"/>
      <c r="I40" s="22"/>
      <c r="J40" s="22"/>
      <c r="L40" s="29"/>
      <c r="M40" s="28"/>
      <c r="O40" s="9" t="s">
        <v>57</v>
      </c>
      <c r="P40" s="9" t="s">
        <v>70</v>
      </c>
      <c r="Q40" s="23" t="s">
        <v>93</v>
      </c>
    </row>
    <row r="41" spans="2:17" x14ac:dyDescent="0.15">
      <c r="C41" s="11" t="s">
        <v>46</v>
      </c>
      <c r="D41" s="15">
        <f>3300*2</f>
        <v>6600</v>
      </c>
      <c r="E41" s="15"/>
      <c r="F41" s="16"/>
      <c r="G41" s="16">
        <v>1</v>
      </c>
      <c r="H41" s="17">
        <v>9999999</v>
      </c>
      <c r="I41" s="17">
        <v>9999999</v>
      </c>
      <c r="J41" s="16"/>
      <c r="L41" s="29"/>
      <c r="M41" s="28"/>
      <c r="N41" s="9" t="s">
        <v>72</v>
      </c>
      <c r="O41" s="9" t="s">
        <v>60</v>
      </c>
      <c r="P41" s="9" t="s">
        <v>55</v>
      </c>
    </row>
    <row r="42" spans="2:17" x14ac:dyDescent="0.15">
      <c r="C42" s="11" t="s">
        <v>47</v>
      </c>
      <c r="D42" s="15">
        <f>5050*2</f>
        <v>10100</v>
      </c>
      <c r="E42" s="15"/>
      <c r="F42" s="22"/>
      <c r="G42" s="22">
        <v>140</v>
      </c>
      <c r="H42" s="22"/>
      <c r="I42" s="22"/>
      <c r="J42" s="22"/>
      <c r="N42" s="9" t="s">
        <v>44</v>
      </c>
      <c r="O42" s="9" t="s">
        <v>60</v>
      </c>
      <c r="P42" s="9" t="s">
        <v>61</v>
      </c>
    </row>
    <row r="43" spans="2:17" x14ac:dyDescent="0.15">
      <c r="C43" s="11" t="s">
        <v>48</v>
      </c>
      <c r="D43" s="15">
        <f>13300*2</f>
        <v>26600</v>
      </c>
      <c r="E43" s="15"/>
    </row>
    <row r="44" spans="2:17" x14ac:dyDescent="0.15">
      <c r="C44" s="11" t="s">
        <v>49</v>
      </c>
      <c r="D44" s="15">
        <f>21800*2</f>
        <v>43600</v>
      </c>
      <c r="E44" s="15"/>
    </row>
    <row r="46" spans="2:17" x14ac:dyDescent="0.15">
      <c r="D46" s="37">
        <v>590</v>
      </c>
      <c r="E46" s="9">
        <v>590</v>
      </c>
      <c r="F46" s="9">
        <f>+E46*2</f>
        <v>1180</v>
      </c>
      <c r="G46" s="37">
        <f>E46-D46</f>
        <v>0</v>
      </c>
      <c r="I46" s="37">
        <v>73.333333333333329</v>
      </c>
      <c r="J46" s="9">
        <v>73</v>
      </c>
      <c r="K46" s="9">
        <f>+J46</f>
        <v>73</v>
      </c>
      <c r="L46" s="9">
        <f>+J47</f>
        <v>73</v>
      </c>
      <c r="M46" s="9">
        <f>+J48</f>
        <v>100</v>
      </c>
      <c r="N46" s="9">
        <f>+J49</f>
        <v>120</v>
      </c>
    </row>
    <row r="47" spans="2:17" x14ac:dyDescent="0.15">
      <c r="D47" s="37">
        <v>810</v>
      </c>
      <c r="E47" s="9">
        <v>810</v>
      </c>
      <c r="F47" s="9">
        <f t="shared" ref="F47:F53" si="0">+E47*2</f>
        <v>1620</v>
      </c>
      <c r="G47" s="37">
        <f t="shared" ref="G47:G53" si="1">E47-D47</f>
        <v>0</v>
      </c>
      <c r="I47" s="37">
        <v>73.333333333333329</v>
      </c>
      <c r="J47" s="9">
        <v>73</v>
      </c>
    </row>
    <row r="48" spans="2:17" x14ac:dyDescent="0.15">
      <c r="D48" s="37">
        <v>1046.6666666666667</v>
      </c>
      <c r="E48" s="9">
        <v>1047</v>
      </c>
      <c r="F48" s="9">
        <f t="shared" si="0"/>
        <v>2094</v>
      </c>
      <c r="G48" s="37">
        <f t="shared" si="1"/>
        <v>0.33333333333325754</v>
      </c>
      <c r="I48" s="37">
        <v>100</v>
      </c>
      <c r="J48" s="9">
        <v>100</v>
      </c>
    </row>
    <row r="49" spans="4:10" x14ac:dyDescent="0.15">
      <c r="D49" s="37">
        <v>1296.6666666666667</v>
      </c>
      <c r="E49" s="9">
        <v>1297</v>
      </c>
      <c r="F49" s="9">
        <f t="shared" si="0"/>
        <v>2594</v>
      </c>
      <c r="G49" s="37">
        <f t="shared" si="1"/>
        <v>0.33333333333325754</v>
      </c>
      <c r="I49" s="37">
        <v>120</v>
      </c>
      <c r="J49" s="9">
        <v>120</v>
      </c>
    </row>
    <row r="50" spans="4:10" x14ac:dyDescent="0.15">
      <c r="D50" s="37">
        <v>2503.333333333333</v>
      </c>
      <c r="E50" s="9">
        <v>2503</v>
      </c>
      <c r="F50" s="9">
        <f t="shared" si="0"/>
        <v>5006</v>
      </c>
      <c r="G50" s="37">
        <f t="shared" si="1"/>
        <v>-0.33333333333303017</v>
      </c>
    </row>
    <row r="51" spans="4:10" x14ac:dyDescent="0.15">
      <c r="D51" s="37">
        <v>3896.6666666666665</v>
      </c>
      <c r="E51" s="9">
        <v>3897</v>
      </c>
      <c r="F51" s="9">
        <f t="shared" si="0"/>
        <v>7794</v>
      </c>
      <c r="G51" s="37">
        <f t="shared" si="1"/>
        <v>0.33333333333348492</v>
      </c>
    </row>
    <row r="52" spans="4:10" x14ac:dyDescent="0.15">
      <c r="D52" s="37">
        <v>9450</v>
      </c>
      <c r="E52" s="9">
        <v>9450</v>
      </c>
      <c r="F52" s="9">
        <f t="shared" si="0"/>
        <v>18900</v>
      </c>
      <c r="G52" s="37">
        <f t="shared" si="1"/>
        <v>0</v>
      </c>
    </row>
    <row r="53" spans="4:10" x14ac:dyDescent="0.15">
      <c r="D53" s="37">
        <v>15660</v>
      </c>
      <c r="E53" s="9">
        <v>15660</v>
      </c>
      <c r="F53" s="9">
        <f t="shared" si="0"/>
        <v>31320</v>
      </c>
      <c r="G53" s="37">
        <f t="shared" si="1"/>
        <v>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53"/>
  <sheetViews>
    <sheetView zoomScale="85" zoomScaleNormal="85" workbookViewId="0">
      <selection activeCell="L33" sqref="L33"/>
    </sheetView>
  </sheetViews>
  <sheetFormatPr defaultRowHeight="12" x14ac:dyDescent="0.15"/>
  <cols>
    <col min="1" max="1" width="4.75" style="9" customWidth="1"/>
    <col min="2" max="2" width="21.75" style="9" customWidth="1"/>
    <col min="3" max="3" width="12.25" style="9" bestFit="1" customWidth="1"/>
    <col min="4" max="4" width="10.125" style="9" bestFit="1" customWidth="1"/>
    <col min="5" max="13" width="9" style="9"/>
    <col min="14" max="14" width="9.375" style="9" customWidth="1"/>
    <col min="15" max="15" width="28.125" style="9" customWidth="1"/>
    <col min="16" max="16384" width="9" style="9"/>
  </cols>
  <sheetData>
    <row r="1" spans="1:17" x14ac:dyDescent="0.15">
      <c r="B1" s="9" t="s">
        <v>23</v>
      </c>
    </row>
    <row r="3" spans="1:17" x14ac:dyDescent="0.15">
      <c r="B3" s="9" t="s">
        <v>24</v>
      </c>
    </row>
    <row r="4" spans="1:17" x14ac:dyDescent="0.15">
      <c r="B4" s="10" t="s">
        <v>25</v>
      </c>
      <c r="C4" s="33" t="s">
        <v>110</v>
      </c>
      <c r="D4" s="12" t="s">
        <v>16</v>
      </c>
      <c r="E4" s="12" t="s">
        <v>88</v>
      </c>
      <c r="F4" s="9" t="s">
        <v>26</v>
      </c>
      <c r="G4" s="9" t="s">
        <v>17</v>
      </c>
      <c r="K4" s="9" t="s">
        <v>97</v>
      </c>
      <c r="M4" s="13"/>
      <c r="N4" s="13"/>
      <c r="O4" s="13"/>
      <c r="P4" s="13"/>
      <c r="Q4" s="19"/>
    </row>
    <row r="5" spans="1:17" x14ac:dyDescent="0.15">
      <c r="B5" s="14" t="s">
        <v>28</v>
      </c>
      <c r="C5" s="11" t="s">
        <v>29</v>
      </c>
      <c r="D5" s="34">
        <v>1200</v>
      </c>
      <c r="E5" s="34">
        <v>100</v>
      </c>
      <c r="F5" s="28"/>
      <c r="G5" s="35"/>
      <c r="H5" s="35"/>
      <c r="I5" s="35"/>
      <c r="J5" s="28"/>
      <c r="K5" s="11" t="s">
        <v>29</v>
      </c>
      <c r="L5" s="18">
        <v>140</v>
      </c>
      <c r="M5" s="13"/>
      <c r="N5" s="13"/>
      <c r="O5" s="13"/>
      <c r="P5" s="13"/>
      <c r="Q5" s="23"/>
    </row>
    <row r="6" spans="1:17" x14ac:dyDescent="0.15">
      <c r="A6" s="9" t="s">
        <v>98</v>
      </c>
      <c r="B6" s="30" t="s">
        <v>34</v>
      </c>
      <c r="C6" s="11" t="s">
        <v>35</v>
      </c>
      <c r="D6" s="15"/>
      <c r="E6" s="15"/>
      <c r="F6" s="35"/>
      <c r="G6" s="35"/>
      <c r="H6" s="35"/>
      <c r="I6" s="35"/>
      <c r="J6" s="28"/>
      <c r="K6" s="11" t="s">
        <v>35</v>
      </c>
      <c r="L6" s="18">
        <v>260</v>
      </c>
      <c r="M6" s="13"/>
      <c r="N6" s="13"/>
      <c r="O6" s="13"/>
      <c r="P6" s="13"/>
      <c r="Q6" s="23"/>
    </row>
    <row r="7" spans="1:17" x14ac:dyDescent="0.15">
      <c r="A7" s="9" t="s">
        <v>98</v>
      </c>
      <c r="B7" s="36" t="s">
        <v>39</v>
      </c>
      <c r="C7" s="11" t="s">
        <v>40</v>
      </c>
      <c r="D7" s="15"/>
      <c r="E7" s="15"/>
      <c r="F7" s="28"/>
      <c r="G7" s="35"/>
      <c r="H7" s="35"/>
      <c r="I7" s="35"/>
      <c r="J7" s="28"/>
      <c r="K7" s="11" t="s">
        <v>40</v>
      </c>
      <c r="L7" s="18">
        <v>280</v>
      </c>
      <c r="M7" s="13"/>
      <c r="N7" s="13"/>
      <c r="O7" s="13"/>
      <c r="P7" s="13"/>
      <c r="Q7" s="23"/>
    </row>
    <row r="8" spans="1:17" x14ac:dyDescent="0.15">
      <c r="B8" s="25"/>
      <c r="C8" s="11" t="s">
        <v>43</v>
      </c>
      <c r="D8" s="15"/>
      <c r="E8" s="15"/>
      <c r="F8" s="35"/>
      <c r="G8" s="35"/>
      <c r="H8" s="35"/>
      <c r="I8" s="35"/>
      <c r="J8" s="28"/>
      <c r="K8" s="11" t="s">
        <v>43</v>
      </c>
      <c r="L8" s="18">
        <v>380</v>
      </c>
      <c r="M8" s="13"/>
      <c r="N8" s="13"/>
      <c r="O8" s="13"/>
      <c r="P8" s="13"/>
    </row>
    <row r="9" spans="1:17" x14ac:dyDescent="0.15">
      <c r="C9" s="11" t="s">
        <v>46</v>
      </c>
      <c r="D9" s="15"/>
      <c r="E9" s="15"/>
      <c r="F9" s="28"/>
      <c r="G9" s="35"/>
      <c r="H9" s="35"/>
      <c r="I9" s="35"/>
      <c r="J9" s="35"/>
      <c r="K9" s="11" t="s">
        <v>46</v>
      </c>
      <c r="L9" s="18">
        <v>420</v>
      </c>
      <c r="M9" s="13"/>
      <c r="N9" s="13"/>
      <c r="O9" s="13"/>
    </row>
    <row r="10" spans="1:17" x14ac:dyDescent="0.15">
      <c r="C10" s="11" t="s">
        <v>47</v>
      </c>
      <c r="D10" s="15"/>
      <c r="E10" s="15"/>
      <c r="F10" s="35"/>
      <c r="G10" s="35"/>
      <c r="H10" s="35"/>
      <c r="I10" s="35"/>
      <c r="J10" s="35"/>
      <c r="K10" s="11" t="s">
        <v>47</v>
      </c>
      <c r="L10" s="18">
        <v>1780</v>
      </c>
      <c r="M10" s="13"/>
      <c r="N10" s="13"/>
      <c r="O10" s="13"/>
    </row>
    <row r="11" spans="1:17" x14ac:dyDescent="0.15">
      <c r="C11" s="11" t="s">
        <v>48</v>
      </c>
      <c r="D11" s="15"/>
      <c r="E11" s="15"/>
      <c r="F11" s="15"/>
      <c r="G11" s="26"/>
      <c r="H11" s="27"/>
      <c r="I11" s="27"/>
      <c r="K11" s="11" t="s">
        <v>48</v>
      </c>
      <c r="L11" s="18">
        <v>2100</v>
      </c>
      <c r="M11" s="13"/>
      <c r="N11" s="13"/>
      <c r="O11" s="13"/>
      <c r="P11" s="13"/>
      <c r="Q11" s="13"/>
    </row>
    <row r="12" spans="1:17" x14ac:dyDescent="0.15">
      <c r="C12" s="11" t="s">
        <v>49</v>
      </c>
      <c r="D12" s="15"/>
      <c r="E12" s="15"/>
      <c r="F12" s="15"/>
      <c r="G12" s="26"/>
      <c r="H12" s="27"/>
      <c r="I12" s="27"/>
      <c r="K12" s="11" t="s">
        <v>49</v>
      </c>
      <c r="L12" s="18">
        <v>5360</v>
      </c>
    </row>
    <row r="14" spans="1:17" x14ac:dyDescent="0.15">
      <c r="B14" s="9" t="s">
        <v>50</v>
      </c>
      <c r="D14" s="12" t="s">
        <v>16</v>
      </c>
      <c r="E14" s="12" t="s">
        <v>88</v>
      </c>
      <c r="F14" s="9" t="s">
        <v>26</v>
      </c>
      <c r="G14" s="9" t="s">
        <v>17</v>
      </c>
    </row>
    <row r="15" spans="1:17" x14ac:dyDescent="0.15">
      <c r="B15" s="10" t="s">
        <v>25</v>
      </c>
      <c r="C15" s="11" t="s">
        <v>29</v>
      </c>
      <c r="D15" s="15">
        <v>1226</v>
      </c>
      <c r="E15" s="15"/>
      <c r="F15" s="16"/>
      <c r="G15" s="17">
        <v>1</v>
      </c>
      <c r="H15" s="17">
        <v>11</v>
      </c>
      <c r="I15" s="17">
        <v>21</v>
      </c>
      <c r="J15" s="17">
        <v>41</v>
      </c>
      <c r="K15" s="11"/>
      <c r="L15" s="18"/>
      <c r="M15" s="13"/>
      <c r="N15" s="13"/>
      <c r="O15" s="13"/>
      <c r="P15" s="13"/>
      <c r="Q15" s="19"/>
    </row>
    <row r="16" spans="1:17" x14ac:dyDescent="0.15">
      <c r="B16" s="14" t="s">
        <v>28</v>
      </c>
      <c r="C16" s="11" t="s">
        <v>35</v>
      </c>
      <c r="D16" s="15">
        <v>1506</v>
      </c>
      <c r="E16" s="15"/>
      <c r="F16" s="21">
        <v>0</v>
      </c>
      <c r="G16" s="22">
        <v>87</v>
      </c>
      <c r="H16" s="22">
        <v>87</v>
      </c>
      <c r="I16" s="22">
        <v>100</v>
      </c>
      <c r="J16" s="22">
        <v>110</v>
      </c>
      <c r="K16" s="11"/>
      <c r="L16" s="18"/>
      <c r="M16" s="13"/>
      <c r="N16" s="13"/>
      <c r="O16" s="13"/>
      <c r="P16" s="13"/>
      <c r="Q16" s="23"/>
    </row>
    <row r="17" spans="2:17" x14ac:dyDescent="0.15">
      <c r="B17" s="20" t="s">
        <v>34</v>
      </c>
      <c r="C17" s="11" t="s">
        <v>40</v>
      </c>
      <c r="D17" s="15">
        <v>1754</v>
      </c>
      <c r="E17" s="15"/>
      <c r="F17" s="17"/>
      <c r="G17" s="17">
        <v>1</v>
      </c>
      <c r="H17" s="17">
        <v>9999999</v>
      </c>
      <c r="I17" s="17">
        <v>9999999</v>
      </c>
      <c r="J17" s="17"/>
      <c r="K17" s="11"/>
      <c r="L17" s="18"/>
      <c r="M17" s="13"/>
      <c r="N17" s="13"/>
      <c r="O17" s="13"/>
      <c r="P17" s="13"/>
      <c r="Q17" s="23"/>
    </row>
    <row r="18" spans="2:17" x14ac:dyDescent="0.15">
      <c r="B18" s="24" t="s">
        <v>39</v>
      </c>
      <c r="C18" s="11" t="s">
        <v>43</v>
      </c>
      <c r="D18" s="15">
        <v>2054</v>
      </c>
      <c r="E18" s="15"/>
      <c r="F18" s="22"/>
      <c r="G18" s="22">
        <v>100</v>
      </c>
      <c r="H18" s="22"/>
      <c r="I18" s="22"/>
      <c r="J18" s="22"/>
      <c r="K18" s="11"/>
      <c r="L18" s="18"/>
      <c r="M18" s="13"/>
      <c r="N18" s="13"/>
      <c r="O18" s="13"/>
      <c r="P18" s="13"/>
      <c r="Q18" s="23"/>
    </row>
    <row r="19" spans="2:17" x14ac:dyDescent="0.15">
      <c r="C19" s="11" t="s">
        <v>46</v>
      </c>
      <c r="D19" s="15">
        <v>3280</v>
      </c>
      <c r="E19" s="15"/>
      <c r="F19" s="16"/>
      <c r="G19" s="16">
        <v>1</v>
      </c>
      <c r="H19" s="17">
        <v>9999999</v>
      </c>
      <c r="I19" s="17">
        <v>9999999</v>
      </c>
      <c r="J19" s="16"/>
      <c r="K19" s="11"/>
      <c r="L19" s="18"/>
      <c r="M19" s="13"/>
      <c r="N19" s="13"/>
      <c r="O19" s="13"/>
      <c r="P19" s="13"/>
    </row>
    <row r="20" spans="2:17" x14ac:dyDescent="0.15">
      <c r="C20" s="11" t="s">
        <v>47</v>
      </c>
      <c r="D20" s="15">
        <v>5354</v>
      </c>
      <c r="E20" s="15"/>
      <c r="F20" s="22"/>
      <c r="G20" s="22">
        <v>140</v>
      </c>
      <c r="H20" s="22"/>
      <c r="I20" s="22"/>
      <c r="J20" s="22"/>
      <c r="K20" s="11"/>
      <c r="L20" s="18"/>
    </row>
    <row r="21" spans="2:17" x14ac:dyDescent="0.15">
      <c r="C21" s="11" t="s">
        <v>48</v>
      </c>
      <c r="D21" s="15">
        <v>11066</v>
      </c>
      <c r="E21" s="15"/>
      <c r="K21" s="11"/>
      <c r="L21" s="18"/>
    </row>
    <row r="22" spans="2:17" x14ac:dyDescent="0.15">
      <c r="C22" s="11" t="s">
        <v>49</v>
      </c>
      <c r="D22" s="15">
        <v>18906</v>
      </c>
      <c r="E22" s="15"/>
      <c r="K22" s="11"/>
      <c r="L22" s="18"/>
    </row>
    <row r="25" spans="2:17" x14ac:dyDescent="0.15">
      <c r="B25" s="9" t="s">
        <v>62</v>
      </c>
      <c r="D25" s="9" t="s">
        <v>16</v>
      </c>
      <c r="F25" s="9" t="s">
        <v>26</v>
      </c>
      <c r="G25" s="9" t="s">
        <v>17</v>
      </c>
      <c r="L25" s="28"/>
      <c r="M25" s="28"/>
      <c r="N25" s="28"/>
    </row>
    <row r="26" spans="2:17" x14ac:dyDescent="0.15">
      <c r="B26" s="10" t="s">
        <v>25</v>
      </c>
      <c r="C26" s="11" t="s">
        <v>29</v>
      </c>
      <c r="D26" s="15">
        <v>1114</v>
      </c>
      <c r="E26" s="15"/>
      <c r="F26" s="16"/>
      <c r="G26" s="17">
        <v>1</v>
      </c>
      <c r="H26" s="17">
        <v>11</v>
      </c>
      <c r="I26" s="17">
        <v>21</v>
      </c>
      <c r="J26" s="17">
        <v>41</v>
      </c>
      <c r="L26" s="29"/>
      <c r="M26" s="13"/>
      <c r="N26" s="13"/>
      <c r="O26" s="13"/>
      <c r="P26" s="13"/>
      <c r="Q26" s="19"/>
    </row>
    <row r="27" spans="2:17" x14ac:dyDescent="0.15">
      <c r="B27" s="14" t="s">
        <v>28</v>
      </c>
      <c r="C27" s="11" t="s">
        <v>35</v>
      </c>
      <c r="D27" s="15">
        <v>1554</v>
      </c>
      <c r="E27" s="15"/>
      <c r="F27" s="21">
        <v>0</v>
      </c>
      <c r="G27" s="21">
        <v>73</v>
      </c>
      <c r="H27" s="21">
        <v>73</v>
      </c>
      <c r="I27" s="21">
        <v>100</v>
      </c>
      <c r="J27" s="21">
        <v>120</v>
      </c>
      <c r="L27" s="29"/>
      <c r="M27" s="13"/>
      <c r="N27" s="13"/>
      <c r="O27" s="13"/>
      <c r="P27" s="13"/>
      <c r="Q27" s="23"/>
    </row>
    <row r="28" spans="2:17" x14ac:dyDescent="0.15">
      <c r="B28" s="20" t="s">
        <v>34</v>
      </c>
      <c r="C28" s="11" t="s">
        <v>40</v>
      </c>
      <c r="D28" s="15">
        <v>2026</v>
      </c>
      <c r="E28" s="15"/>
      <c r="F28" s="17"/>
      <c r="G28" s="17">
        <v>1</v>
      </c>
      <c r="H28" s="17">
        <v>9999999</v>
      </c>
      <c r="I28" s="17">
        <v>9999999</v>
      </c>
      <c r="J28" s="16"/>
      <c r="L28" s="29"/>
      <c r="M28" s="13"/>
      <c r="N28" s="13"/>
      <c r="O28" s="13"/>
      <c r="P28" s="13"/>
      <c r="Q28" s="23"/>
    </row>
    <row r="29" spans="2:17" x14ac:dyDescent="0.15">
      <c r="B29" s="24" t="s">
        <v>39</v>
      </c>
      <c r="C29" s="11" t="s">
        <v>43</v>
      </c>
      <c r="D29" s="15">
        <v>2526</v>
      </c>
      <c r="E29" s="15"/>
      <c r="F29" s="22"/>
      <c r="G29" s="22">
        <v>100</v>
      </c>
      <c r="H29" s="22"/>
      <c r="I29" s="22"/>
      <c r="J29" s="22"/>
      <c r="L29" s="29"/>
      <c r="M29" s="13"/>
      <c r="N29" s="13"/>
      <c r="O29" s="13"/>
      <c r="P29" s="13"/>
      <c r="Q29" s="23"/>
    </row>
    <row r="30" spans="2:17" x14ac:dyDescent="0.15">
      <c r="C30" s="11" t="s">
        <v>46</v>
      </c>
      <c r="D30" s="15">
        <v>4940</v>
      </c>
      <c r="E30" s="15"/>
      <c r="F30" s="16"/>
      <c r="G30" s="16">
        <v>1</v>
      </c>
      <c r="H30" s="17">
        <v>9999999</v>
      </c>
      <c r="I30" s="17">
        <v>9999999</v>
      </c>
      <c r="J30" s="16"/>
      <c r="L30" s="29"/>
      <c r="M30" s="13"/>
      <c r="N30" s="13"/>
      <c r="O30" s="13"/>
      <c r="P30" s="13"/>
    </row>
    <row r="31" spans="2:17" x14ac:dyDescent="0.15">
      <c r="C31" s="11" t="s">
        <v>47</v>
      </c>
      <c r="D31" s="15">
        <v>7726</v>
      </c>
      <c r="E31" s="15"/>
      <c r="F31" s="22"/>
      <c r="G31" s="22">
        <v>140</v>
      </c>
      <c r="H31" s="22"/>
      <c r="I31" s="22"/>
      <c r="J31" s="22"/>
      <c r="L31" s="29"/>
      <c r="M31" s="28"/>
      <c r="N31" s="28"/>
    </row>
    <row r="32" spans="2:17" x14ac:dyDescent="0.15">
      <c r="C32" s="11" t="s">
        <v>48</v>
      </c>
      <c r="D32" s="15">
        <v>18834</v>
      </c>
      <c r="E32" s="15"/>
      <c r="L32" s="29"/>
      <c r="M32" s="28"/>
      <c r="N32" s="28"/>
    </row>
    <row r="33" spans="2:17" x14ac:dyDescent="0.15">
      <c r="C33" s="11" t="s">
        <v>49</v>
      </c>
      <c r="D33" s="15">
        <v>31254</v>
      </c>
      <c r="E33" s="15"/>
      <c r="L33" s="29"/>
      <c r="M33" s="28"/>
      <c r="N33" s="28"/>
    </row>
    <row r="34" spans="2:17" x14ac:dyDescent="0.15">
      <c r="C34" s="11"/>
      <c r="D34" s="15"/>
      <c r="E34" s="15"/>
      <c r="L34" s="29"/>
      <c r="M34" s="28"/>
      <c r="N34" s="28"/>
    </row>
    <row r="35" spans="2:17" x14ac:dyDescent="0.15">
      <c r="L35" s="29"/>
      <c r="M35" s="28"/>
      <c r="N35" s="28"/>
    </row>
    <row r="36" spans="2:17" x14ac:dyDescent="0.15">
      <c r="B36" s="9" t="s">
        <v>65</v>
      </c>
      <c r="D36" s="9" t="s">
        <v>16</v>
      </c>
      <c r="F36" s="9" t="s">
        <v>26</v>
      </c>
      <c r="G36" s="9" t="s">
        <v>17</v>
      </c>
      <c r="L36" s="29"/>
      <c r="M36" s="28"/>
      <c r="N36" s="28"/>
    </row>
    <row r="37" spans="2:17" x14ac:dyDescent="0.15">
      <c r="B37" s="10" t="s">
        <v>25</v>
      </c>
      <c r="C37" s="11" t="s">
        <v>29</v>
      </c>
      <c r="D37" s="15">
        <f>500*2</f>
        <v>1000</v>
      </c>
      <c r="E37" s="15"/>
      <c r="F37" s="16"/>
      <c r="G37" s="17">
        <v>1</v>
      </c>
      <c r="H37" s="17">
        <v>21</v>
      </c>
      <c r="I37" s="17">
        <v>41</v>
      </c>
      <c r="J37" s="16"/>
      <c r="L37" s="29"/>
      <c r="M37" s="28"/>
      <c r="N37" s="9" t="s">
        <v>66</v>
      </c>
    </row>
    <row r="38" spans="2:17" x14ac:dyDescent="0.15">
      <c r="B38" s="14" t="s">
        <v>28</v>
      </c>
      <c r="C38" s="11" t="s">
        <v>35</v>
      </c>
      <c r="D38" s="15">
        <f>800*2</f>
        <v>1600</v>
      </c>
      <c r="E38" s="15"/>
      <c r="F38" s="21">
        <v>0</v>
      </c>
      <c r="G38" s="21">
        <v>60</v>
      </c>
      <c r="H38" s="21">
        <v>100</v>
      </c>
      <c r="I38" s="21">
        <v>130</v>
      </c>
      <c r="J38" s="22"/>
      <c r="L38" s="29"/>
      <c r="M38" s="28"/>
      <c r="N38" s="9" t="s">
        <v>67</v>
      </c>
      <c r="O38" s="9" t="s">
        <v>51</v>
      </c>
      <c r="P38" s="9" t="s">
        <v>68</v>
      </c>
      <c r="Q38" s="23" t="s">
        <v>111</v>
      </c>
    </row>
    <row r="39" spans="2:17" x14ac:dyDescent="0.15">
      <c r="B39" s="20" t="s">
        <v>34</v>
      </c>
      <c r="C39" s="11" t="s">
        <v>40</v>
      </c>
      <c r="D39" s="15">
        <f>1150*2</f>
        <v>2300</v>
      </c>
      <c r="E39" s="15"/>
      <c r="F39" s="17"/>
      <c r="G39" s="17">
        <v>1</v>
      </c>
      <c r="H39" s="17">
        <v>9999999</v>
      </c>
      <c r="I39" s="17">
        <v>9999999</v>
      </c>
      <c r="J39" s="16"/>
      <c r="L39" s="29"/>
      <c r="M39" s="28"/>
      <c r="O39" s="9" t="s">
        <v>54</v>
      </c>
      <c r="P39" s="9" t="s">
        <v>55</v>
      </c>
      <c r="Q39" s="23" t="s">
        <v>92</v>
      </c>
    </row>
    <row r="40" spans="2:17" x14ac:dyDescent="0.15">
      <c r="B40" s="24" t="s">
        <v>39</v>
      </c>
      <c r="C40" s="11" t="s">
        <v>43</v>
      </c>
      <c r="D40" s="15">
        <f>1500*2</f>
        <v>3000</v>
      </c>
      <c r="E40" s="15"/>
      <c r="F40" s="22"/>
      <c r="G40" s="22">
        <v>100</v>
      </c>
      <c r="H40" s="22"/>
      <c r="I40" s="22"/>
      <c r="J40" s="22"/>
      <c r="L40" s="29"/>
      <c r="M40" s="28"/>
      <c r="O40" s="9" t="s">
        <v>57</v>
      </c>
      <c r="P40" s="9" t="s">
        <v>70</v>
      </c>
      <c r="Q40" s="23" t="s">
        <v>112</v>
      </c>
    </row>
    <row r="41" spans="2:17" x14ac:dyDescent="0.15">
      <c r="C41" s="11" t="s">
        <v>46</v>
      </c>
      <c r="D41" s="15">
        <f>3300*2</f>
        <v>6600</v>
      </c>
      <c r="E41" s="15"/>
      <c r="F41" s="16"/>
      <c r="G41" s="16">
        <v>1</v>
      </c>
      <c r="H41" s="17">
        <v>9999999</v>
      </c>
      <c r="I41" s="17">
        <v>9999999</v>
      </c>
      <c r="J41" s="16"/>
      <c r="L41" s="29"/>
      <c r="M41" s="28"/>
      <c r="N41" s="9" t="s">
        <v>72</v>
      </c>
      <c r="O41" s="9" t="s">
        <v>60</v>
      </c>
      <c r="P41" s="9" t="s">
        <v>55</v>
      </c>
    </row>
    <row r="42" spans="2:17" x14ac:dyDescent="0.15">
      <c r="C42" s="11" t="s">
        <v>47</v>
      </c>
      <c r="D42" s="15">
        <f>5050*2</f>
        <v>10100</v>
      </c>
      <c r="E42" s="15"/>
      <c r="F42" s="22"/>
      <c r="G42" s="22">
        <v>140</v>
      </c>
      <c r="H42" s="22"/>
      <c r="I42" s="22"/>
      <c r="J42" s="22"/>
      <c r="N42" s="9" t="s">
        <v>44</v>
      </c>
      <c r="O42" s="9" t="s">
        <v>60</v>
      </c>
      <c r="P42" s="9" t="s">
        <v>61</v>
      </c>
    </row>
    <row r="43" spans="2:17" x14ac:dyDescent="0.15">
      <c r="C43" s="11" t="s">
        <v>48</v>
      </c>
      <c r="D43" s="15">
        <f>13300*2</f>
        <v>26600</v>
      </c>
      <c r="E43" s="15"/>
    </row>
    <row r="44" spans="2:17" x14ac:dyDescent="0.15">
      <c r="C44" s="11" t="s">
        <v>49</v>
      </c>
      <c r="D44" s="15">
        <f>21800*2</f>
        <v>43600</v>
      </c>
      <c r="E44" s="15"/>
    </row>
    <row r="46" spans="2:17" x14ac:dyDescent="0.15">
      <c r="D46" s="37">
        <v>613.33333333333337</v>
      </c>
      <c r="E46" s="9">
        <v>613</v>
      </c>
      <c r="F46" s="9">
        <f>+E46*2</f>
        <v>1226</v>
      </c>
      <c r="G46" s="37">
        <f>E46-D46</f>
        <v>-0.33333333333337123</v>
      </c>
      <c r="I46" s="37">
        <v>66.666666666666671</v>
      </c>
      <c r="J46" s="9">
        <v>67</v>
      </c>
      <c r="K46" s="9">
        <f>+J46</f>
        <v>67</v>
      </c>
      <c r="L46" s="9">
        <f>+J47</f>
        <v>67</v>
      </c>
      <c r="M46" s="9">
        <f>+J48</f>
        <v>93</v>
      </c>
      <c r="N46" s="9">
        <f>+J49</f>
        <v>113</v>
      </c>
    </row>
    <row r="47" spans="2:17" x14ac:dyDescent="0.15">
      <c r="D47" s="37">
        <v>753.33333333333337</v>
      </c>
      <c r="E47" s="9">
        <v>753</v>
      </c>
      <c r="F47" s="9">
        <f t="shared" ref="F47:F53" si="0">+E47*2</f>
        <v>1506</v>
      </c>
      <c r="G47" s="37">
        <f t="shared" ref="G47:G53" si="1">E47-D47</f>
        <v>-0.33333333333337123</v>
      </c>
      <c r="I47" s="37">
        <v>66.666666666666671</v>
      </c>
      <c r="J47" s="9">
        <v>67</v>
      </c>
    </row>
    <row r="48" spans="2:17" x14ac:dyDescent="0.15">
      <c r="D48" s="37">
        <v>876.66666666666663</v>
      </c>
      <c r="E48" s="9">
        <v>877</v>
      </c>
      <c r="F48" s="9">
        <f t="shared" si="0"/>
        <v>1754</v>
      </c>
      <c r="G48" s="37">
        <f t="shared" si="1"/>
        <v>0.33333333333337123</v>
      </c>
      <c r="I48" s="37">
        <v>93.333333333333329</v>
      </c>
      <c r="J48" s="9">
        <v>93</v>
      </c>
    </row>
    <row r="49" spans="4:10" x14ac:dyDescent="0.15">
      <c r="D49" s="37">
        <v>1026.6666666666667</v>
      </c>
      <c r="E49" s="9">
        <v>1027</v>
      </c>
      <c r="F49" s="9">
        <f t="shared" si="0"/>
        <v>2054</v>
      </c>
      <c r="G49" s="37">
        <f t="shared" si="1"/>
        <v>0.33333333333325754</v>
      </c>
      <c r="I49" s="37">
        <v>113.33333333333334</v>
      </c>
      <c r="J49" s="9">
        <v>113</v>
      </c>
    </row>
    <row r="50" spans="4:10" x14ac:dyDescent="0.15">
      <c r="D50" s="37">
        <v>1640</v>
      </c>
      <c r="E50" s="9">
        <v>1640</v>
      </c>
      <c r="F50" s="9">
        <f t="shared" si="0"/>
        <v>3280</v>
      </c>
      <c r="G50" s="37">
        <f t="shared" si="1"/>
        <v>0</v>
      </c>
    </row>
    <row r="51" spans="4:10" x14ac:dyDescent="0.15">
      <c r="D51" s="37">
        <v>2676.666666666667</v>
      </c>
      <c r="E51" s="9">
        <v>2677</v>
      </c>
      <c r="F51" s="9">
        <f t="shared" si="0"/>
        <v>5354</v>
      </c>
      <c r="G51" s="37">
        <f t="shared" si="1"/>
        <v>0.33333333333303017</v>
      </c>
    </row>
    <row r="52" spans="4:10" x14ac:dyDescent="0.15">
      <c r="D52" s="37">
        <v>5533.3333333333339</v>
      </c>
      <c r="E52" s="9">
        <v>5533</v>
      </c>
      <c r="F52" s="9">
        <f t="shared" si="0"/>
        <v>11066</v>
      </c>
      <c r="G52" s="37">
        <f t="shared" si="1"/>
        <v>-0.33333333333393966</v>
      </c>
    </row>
    <row r="53" spans="4:10" x14ac:dyDescent="0.15">
      <c r="D53" s="37">
        <v>9453.3333333333321</v>
      </c>
      <c r="E53" s="9">
        <v>9453</v>
      </c>
      <c r="F53" s="9">
        <f t="shared" si="0"/>
        <v>18906</v>
      </c>
      <c r="G53" s="37">
        <f t="shared" si="1"/>
        <v>-0.33333333333212067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Q53"/>
  <sheetViews>
    <sheetView zoomScale="85" zoomScaleNormal="85" workbookViewId="0">
      <selection activeCell="L33" sqref="L33"/>
    </sheetView>
  </sheetViews>
  <sheetFormatPr defaultRowHeight="12" x14ac:dyDescent="0.15"/>
  <cols>
    <col min="1" max="1" width="4.75" style="9" customWidth="1"/>
    <col min="2" max="2" width="21.75" style="9" customWidth="1"/>
    <col min="3" max="3" width="12.25" style="9" bestFit="1" customWidth="1"/>
    <col min="4" max="4" width="10.125" style="9" bestFit="1" customWidth="1"/>
    <col min="5" max="13" width="9" style="9"/>
    <col min="14" max="14" width="9.375" style="9" customWidth="1"/>
    <col min="15" max="15" width="28.125" style="9" customWidth="1"/>
    <col min="16" max="16384" width="9" style="9"/>
  </cols>
  <sheetData>
    <row r="1" spans="1:17" x14ac:dyDescent="0.15">
      <c r="B1" s="9" t="s">
        <v>23</v>
      </c>
    </row>
    <row r="3" spans="1:17" x14ac:dyDescent="0.15">
      <c r="B3" s="9" t="s">
        <v>24</v>
      </c>
    </row>
    <row r="4" spans="1:17" x14ac:dyDescent="0.15">
      <c r="B4" s="10" t="s">
        <v>25</v>
      </c>
      <c r="C4" s="33" t="s">
        <v>113</v>
      </c>
      <c r="D4" s="12" t="s">
        <v>16</v>
      </c>
      <c r="E4" s="12" t="s">
        <v>88</v>
      </c>
      <c r="F4" s="9" t="s">
        <v>26</v>
      </c>
      <c r="G4" s="9" t="s">
        <v>17</v>
      </c>
      <c r="K4" s="9" t="s">
        <v>114</v>
      </c>
      <c r="M4" s="13"/>
      <c r="N4" s="13"/>
      <c r="O4" s="13"/>
      <c r="P4" s="13"/>
      <c r="Q4" s="19"/>
    </row>
    <row r="5" spans="1:17" x14ac:dyDescent="0.15">
      <c r="B5" s="14" t="s">
        <v>28</v>
      </c>
      <c r="C5" s="11" t="s">
        <v>29</v>
      </c>
      <c r="D5" s="34">
        <v>1400</v>
      </c>
      <c r="E5" s="34">
        <v>50</v>
      </c>
      <c r="F5" s="28"/>
      <c r="G5" s="35"/>
      <c r="H5" s="35"/>
      <c r="I5" s="35"/>
      <c r="J5" s="28"/>
      <c r="K5" s="11" t="s">
        <v>29</v>
      </c>
      <c r="L5" s="18">
        <v>140</v>
      </c>
      <c r="M5" s="13"/>
      <c r="N5" s="13"/>
      <c r="O5" s="13"/>
      <c r="P5" s="13"/>
      <c r="Q5" s="23"/>
    </row>
    <row r="6" spans="1:17" x14ac:dyDescent="0.15">
      <c r="A6" s="9" t="s">
        <v>115</v>
      </c>
      <c r="B6" s="30" t="s">
        <v>34</v>
      </c>
      <c r="C6" s="11" t="s">
        <v>35</v>
      </c>
      <c r="D6" s="15"/>
      <c r="E6" s="15"/>
      <c r="F6" s="35"/>
      <c r="G6" s="35"/>
      <c r="H6" s="35"/>
      <c r="I6" s="35"/>
      <c r="J6" s="28"/>
      <c r="K6" s="11" t="s">
        <v>35</v>
      </c>
      <c r="L6" s="18">
        <v>260</v>
      </c>
      <c r="M6" s="13"/>
      <c r="N6" s="13"/>
      <c r="O6" s="13"/>
      <c r="P6" s="13"/>
      <c r="Q6" s="23"/>
    </row>
    <row r="7" spans="1:17" x14ac:dyDescent="0.15">
      <c r="A7" s="9" t="s">
        <v>115</v>
      </c>
      <c r="B7" s="36" t="s">
        <v>39</v>
      </c>
      <c r="C7" s="11" t="s">
        <v>40</v>
      </c>
      <c r="D7" s="15"/>
      <c r="E7" s="15"/>
      <c r="F7" s="28"/>
      <c r="G7" s="35"/>
      <c r="H7" s="35"/>
      <c r="I7" s="35"/>
      <c r="J7" s="28"/>
      <c r="K7" s="11" t="s">
        <v>40</v>
      </c>
      <c r="L7" s="18">
        <v>280</v>
      </c>
      <c r="M7" s="13"/>
      <c r="N7" s="13"/>
      <c r="O7" s="13"/>
      <c r="P7" s="13"/>
      <c r="Q7" s="23"/>
    </row>
    <row r="8" spans="1:17" x14ac:dyDescent="0.15">
      <c r="B8" s="25"/>
      <c r="C8" s="11" t="s">
        <v>43</v>
      </c>
      <c r="D8" s="15"/>
      <c r="E8" s="15"/>
      <c r="F8" s="35"/>
      <c r="G8" s="35"/>
      <c r="H8" s="35"/>
      <c r="I8" s="35"/>
      <c r="J8" s="28"/>
      <c r="K8" s="11" t="s">
        <v>43</v>
      </c>
      <c r="L8" s="18">
        <v>380</v>
      </c>
      <c r="M8" s="13"/>
      <c r="N8" s="13"/>
      <c r="O8" s="13"/>
      <c r="P8" s="13"/>
    </row>
    <row r="9" spans="1:17" x14ac:dyDescent="0.15">
      <c r="C9" s="11" t="s">
        <v>46</v>
      </c>
      <c r="D9" s="15"/>
      <c r="E9" s="15"/>
      <c r="F9" s="28"/>
      <c r="G9" s="35"/>
      <c r="H9" s="35"/>
      <c r="I9" s="35"/>
      <c r="J9" s="35"/>
      <c r="K9" s="11" t="s">
        <v>46</v>
      </c>
      <c r="L9" s="18">
        <v>420</v>
      </c>
      <c r="M9" s="13"/>
      <c r="N9" s="13"/>
      <c r="O9" s="13"/>
    </row>
    <row r="10" spans="1:17" x14ac:dyDescent="0.15">
      <c r="C10" s="11" t="s">
        <v>47</v>
      </c>
      <c r="D10" s="15"/>
      <c r="E10" s="15"/>
      <c r="F10" s="35"/>
      <c r="G10" s="35"/>
      <c r="H10" s="35"/>
      <c r="I10" s="35"/>
      <c r="J10" s="35"/>
      <c r="K10" s="11" t="s">
        <v>47</v>
      </c>
      <c r="L10" s="18">
        <v>1780</v>
      </c>
      <c r="M10" s="13"/>
      <c r="N10" s="13"/>
      <c r="O10" s="13"/>
    </row>
    <row r="11" spans="1:17" x14ac:dyDescent="0.15">
      <c r="C11" s="11" t="s">
        <v>48</v>
      </c>
      <c r="D11" s="15"/>
      <c r="E11" s="15"/>
      <c r="F11" s="15"/>
      <c r="G11" s="26"/>
      <c r="H11" s="27"/>
      <c r="I11" s="27"/>
      <c r="K11" s="11" t="s">
        <v>48</v>
      </c>
      <c r="L11" s="18">
        <v>2100</v>
      </c>
      <c r="M11" s="13"/>
      <c r="N11" s="13"/>
      <c r="O11" s="13"/>
      <c r="P11" s="13"/>
      <c r="Q11" s="13"/>
    </row>
    <row r="12" spans="1:17" x14ac:dyDescent="0.15">
      <c r="C12" s="11" t="s">
        <v>49</v>
      </c>
      <c r="D12" s="15"/>
      <c r="E12" s="15"/>
      <c r="F12" s="15"/>
      <c r="G12" s="26"/>
      <c r="H12" s="27"/>
      <c r="I12" s="27"/>
      <c r="K12" s="11" t="s">
        <v>49</v>
      </c>
      <c r="L12" s="18">
        <v>5360</v>
      </c>
    </row>
    <row r="14" spans="1:17" x14ac:dyDescent="0.15">
      <c r="B14" s="9" t="s">
        <v>50</v>
      </c>
      <c r="D14" s="12" t="s">
        <v>16</v>
      </c>
      <c r="E14" s="12" t="s">
        <v>88</v>
      </c>
      <c r="F14" s="9" t="s">
        <v>26</v>
      </c>
      <c r="G14" s="9" t="s">
        <v>17</v>
      </c>
    </row>
    <row r="15" spans="1:17" x14ac:dyDescent="0.15">
      <c r="B15" s="10" t="s">
        <v>25</v>
      </c>
      <c r="C15" s="11" t="s">
        <v>29</v>
      </c>
      <c r="D15" s="15">
        <v>1360</v>
      </c>
      <c r="E15" s="15"/>
      <c r="F15" s="16"/>
      <c r="G15" s="17">
        <v>1</v>
      </c>
      <c r="H15" s="17">
        <v>11</v>
      </c>
      <c r="I15" s="17">
        <v>21</v>
      </c>
      <c r="J15" s="17">
        <v>41</v>
      </c>
      <c r="K15" s="11"/>
      <c r="L15" s="18"/>
      <c r="M15" s="13"/>
      <c r="N15" s="13"/>
      <c r="O15" s="13"/>
      <c r="P15" s="13"/>
      <c r="Q15" s="19"/>
    </row>
    <row r="16" spans="1:17" x14ac:dyDescent="0.15">
      <c r="B16" s="14" t="s">
        <v>28</v>
      </c>
      <c r="C16" s="11" t="s">
        <v>35</v>
      </c>
      <c r="D16" s="15">
        <v>1640</v>
      </c>
      <c r="E16" s="15"/>
      <c r="F16" s="21">
        <v>0</v>
      </c>
      <c r="G16" s="22">
        <v>53</v>
      </c>
      <c r="H16" s="22">
        <v>53</v>
      </c>
      <c r="I16" s="22">
        <v>67</v>
      </c>
      <c r="J16" s="22">
        <v>77</v>
      </c>
      <c r="K16" s="11"/>
      <c r="L16" s="18"/>
      <c r="M16" s="13"/>
      <c r="N16" s="13"/>
      <c r="O16" s="13"/>
      <c r="P16" s="13"/>
      <c r="Q16" s="23"/>
    </row>
    <row r="17" spans="2:17" x14ac:dyDescent="0.15">
      <c r="B17" s="20" t="s">
        <v>34</v>
      </c>
      <c r="C17" s="11" t="s">
        <v>40</v>
      </c>
      <c r="D17" s="15">
        <v>1886</v>
      </c>
      <c r="E17" s="15"/>
      <c r="F17" s="17"/>
      <c r="G17" s="17">
        <v>1</v>
      </c>
      <c r="H17" s="17">
        <v>9999999</v>
      </c>
      <c r="I17" s="17">
        <v>9999999</v>
      </c>
      <c r="J17" s="17"/>
      <c r="K17" s="11"/>
      <c r="L17" s="18"/>
      <c r="M17" s="13"/>
      <c r="N17" s="13"/>
      <c r="O17" s="13"/>
      <c r="P17" s="13"/>
      <c r="Q17" s="23"/>
    </row>
    <row r="18" spans="2:17" x14ac:dyDescent="0.15">
      <c r="B18" s="24" t="s">
        <v>39</v>
      </c>
      <c r="C18" s="11" t="s">
        <v>43</v>
      </c>
      <c r="D18" s="15">
        <v>2186</v>
      </c>
      <c r="E18" s="15"/>
      <c r="F18" s="22"/>
      <c r="G18" s="22">
        <v>100</v>
      </c>
      <c r="H18" s="22"/>
      <c r="I18" s="22"/>
      <c r="J18" s="22"/>
      <c r="K18" s="11"/>
      <c r="L18" s="18"/>
      <c r="M18" s="13"/>
      <c r="N18" s="13"/>
      <c r="O18" s="13"/>
      <c r="P18" s="13"/>
      <c r="Q18" s="23"/>
    </row>
    <row r="19" spans="2:17" x14ac:dyDescent="0.15">
      <c r="C19" s="11" t="s">
        <v>46</v>
      </c>
      <c r="D19" s="15">
        <v>3414</v>
      </c>
      <c r="E19" s="15"/>
      <c r="F19" s="16"/>
      <c r="G19" s="16">
        <v>1</v>
      </c>
      <c r="H19" s="17">
        <v>9999999</v>
      </c>
      <c r="I19" s="17">
        <v>9999999</v>
      </c>
      <c r="J19" s="16"/>
      <c r="K19" s="11"/>
      <c r="L19" s="18"/>
      <c r="M19" s="13"/>
      <c r="N19" s="13"/>
      <c r="O19" s="13"/>
      <c r="P19" s="13"/>
    </row>
    <row r="20" spans="2:17" x14ac:dyDescent="0.15">
      <c r="C20" s="11" t="s">
        <v>47</v>
      </c>
      <c r="D20" s="15">
        <v>5486</v>
      </c>
      <c r="E20" s="15"/>
      <c r="F20" s="22"/>
      <c r="G20" s="22">
        <v>140</v>
      </c>
      <c r="H20" s="22"/>
      <c r="I20" s="22"/>
      <c r="J20" s="22"/>
      <c r="K20" s="11"/>
      <c r="L20" s="18"/>
    </row>
    <row r="21" spans="2:17" x14ac:dyDescent="0.15">
      <c r="C21" s="11" t="s">
        <v>48</v>
      </c>
      <c r="D21" s="15">
        <v>11200</v>
      </c>
      <c r="E21" s="15"/>
      <c r="K21" s="11"/>
      <c r="L21" s="18"/>
    </row>
    <row r="22" spans="2:17" x14ac:dyDescent="0.15">
      <c r="C22" s="11" t="s">
        <v>49</v>
      </c>
      <c r="D22" s="15">
        <v>19040</v>
      </c>
      <c r="E22" s="15"/>
      <c r="K22" s="11"/>
      <c r="L22" s="18"/>
    </row>
    <row r="25" spans="2:17" x14ac:dyDescent="0.15">
      <c r="B25" s="9" t="s">
        <v>62</v>
      </c>
      <c r="D25" s="9" t="s">
        <v>16</v>
      </c>
      <c r="F25" s="9" t="s">
        <v>26</v>
      </c>
      <c r="G25" s="9" t="s">
        <v>17</v>
      </c>
      <c r="L25" s="28"/>
      <c r="M25" s="28"/>
      <c r="N25" s="28"/>
    </row>
    <row r="26" spans="2:17" x14ac:dyDescent="0.15">
      <c r="B26" s="10" t="s">
        <v>25</v>
      </c>
      <c r="C26" s="11" t="s">
        <v>29</v>
      </c>
      <c r="D26" s="15">
        <v>1180</v>
      </c>
      <c r="E26" s="15"/>
      <c r="F26" s="16"/>
      <c r="G26" s="17">
        <v>1</v>
      </c>
      <c r="H26" s="17">
        <v>11</v>
      </c>
      <c r="I26" s="17">
        <v>21</v>
      </c>
      <c r="J26" s="17">
        <v>41</v>
      </c>
      <c r="L26" s="29"/>
      <c r="M26" s="13"/>
      <c r="N26" s="13"/>
      <c r="O26" s="13"/>
      <c r="P26" s="13"/>
      <c r="Q26" s="19"/>
    </row>
    <row r="27" spans="2:17" x14ac:dyDescent="0.15">
      <c r="B27" s="14" t="s">
        <v>28</v>
      </c>
      <c r="C27" s="11" t="s">
        <v>35</v>
      </c>
      <c r="D27" s="15">
        <v>1620</v>
      </c>
      <c r="E27" s="15"/>
      <c r="F27" s="21">
        <v>0</v>
      </c>
      <c r="G27" s="21">
        <v>57</v>
      </c>
      <c r="H27" s="21">
        <v>57</v>
      </c>
      <c r="I27" s="21">
        <v>83</v>
      </c>
      <c r="J27" s="21">
        <v>103</v>
      </c>
      <c r="L27" s="29"/>
      <c r="M27" s="13"/>
      <c r="N27" s="13"/>
      <c r="O27" s="13"/>
      <c r="P27" s="13"/>
      <c r="Q27" s="23"/>
    </row>
    <row r="28" spans="2:17" x14ac:dyDescent="0.15">
      <c r="B28" s="20" t="s">
        <v>34</v>
      </c>
      <c r="C28" s="11" t="s">
        <v>40</v>
      </c>
      <c r="D28" s="15">
        <v>2094</v>
      </c>
      <c r="E28" s="15"/>
      <c r="F28" s="17"/>
      <c r="G28" s="17">
        <v>1</v>
      </c>
      <c r="H28" s="17">
        <v>9999999</v>
      </c>
      <c r="I28" s="17">
        <v>9999999</v>
      </c>
      <c r="J28" s="16"/>
      <c r="L28" s="29"/>
      <c r="M28" s="13"/>
      <c r="N28" s="13"/>
      <c r="O28" s="13"/>
      <c r="P28" s="13"/>
      <c r="Q28" s="23"/>
    </row>
    <row r="29" spans="2:17" x14ac:dyDescent="0.15">
      <c r="B29" s="24" t="s">
        <v>39</v>
      </c>
      <c r="C29" s="11" t="s">
        <v>43</v>
      </c>
      <c r="D29" s="15">
        <v>2594</v>
      </c>
      <c r="E29" s="15"/>
      <c r="F29" s="22"/>
      <c r="G29" s="22">
        <v>100</v>
      </c>
      <c r="H29" s="22"/>
      <c r="I29" s="22"/>
      <c r="J29" s="22"/>
      <c r="L29" s="29"/>
      <c r="M29" s="13"/>
      <c r="N29" s="13"/>
      <c r="O29" s="13"/>
      <c r="P29" s="13"/>
      <c r="Q29" s="23"/>
    </row>
    <row r="30" spans="2:17" x14ac:dyDescent="0.15">
      <c r="C30" s="11" t="s">
        <v>46</v>
      </c>
      <c r="D30" s="15">
        <v>5006</v>
      </c>
      <c r="E30" s="15"/>
      <c r="F30" s="16"/>
      <c r="G30" s="16">
        <v>1</v>
      </c>
      <c r="H30" s="17">
        <v>9999999</v>
      </c>
      <c r="I30" s="17">
        <v>9999999</v>
      </c>
      <c r="J30" s="16"/>
      <c r="L30" s="29"/>
      <c r="M30" s="13"/>
      <c r="N30" s="13"/>
      <c r="O30" s="13"/>
      <c r="P30" s="13"/>
    </row>
    <row r="31" spans="2:17" x14ac:dyDescent="0.15">
      <c r="C31" s="11" t="s">
        <v>47</v>
      </c>
      <c r="D31" s="15">
        <v>7794</v>
      </c>
      <c r="E31" s="15"/>
      <c r="F31" s="22"/>
      <c r="G31" s="22">
        <v>140</v>
      </c>
      <c r="H31" s="22"/>
      <c r="I31" s="22"/>
      <c r="J31" s="22"/>
      <c r="L31" s="29"/>
      <c r="M31" s="28"/>
      <c r="N31" s="28"/>
    </row>
    <row r="32" spans="2:17" x14ac:dyDescent="0.15">
      <c r="C32" s="11" t="s">
        <v>48</v>
      </c>
      <c r="D32" s="15">
        <v>18900</v>
      </c>
      <c r="E32" s="15"/>
      <c r="L32" s="29"/>
      <c r="M32" s="28"/>
      <c r="N32" s="28"/>
    </row>
    <row r="33" spans="2:17" x14ac:dyDescent="0.15">
      <c r="C33" s="11" t="s">
        <v>49</v>
      </c>
      <c r="D33" s="15">
        <v>31320</v>
      </c>
      <c r="E33" s="15"/>
      <c r="L33" s="29"/>
      <c r="M33" s="28"/>
      <c r="N33" s="28"/>
    </row>
    <row r="34" spans="2:17" x14ac:dyDescent="0.15">
      <c r="C34" s="11"/>
      <c r="D34" s="15"/>
      <c r="E34" s="15"/>
      <c r="L34" s="29"/>
      <c r="M34" s="28"/>
      <c r="N34" s="28"/>
    </row>
    <row r="35" spans="2:17" x14ac:dyDescent="0.15">
      <c r="L35" s="29"/>
      <c r="M35" s="28"/>
      <c r="N35" s="28"/>
    </row>
    <row r="36" spans="2:17" x14ac:dyDescent="0.15">
      <c r="B36" s="9" t="s">
        <v>65</v>
      </c>
      <c r="D36" s="9" t="s">
        <v>16</v>
      </c>
      <c r="F36" s="9" t="s">
        <v>26</v>
      </c>
      <c r="G36" s="9" t="s">
        <v>17</v>
      </c>
      <c r="L36" s="29"/>
      <c r="M36" s="28"/>
      <c r="N36" s="28"/>
    </row>
    <row r="37" spans="2:17" x14ac:dyDescent="0.15">
      <c r="B37" s="10" t="s">
        <v>25</v>
      </c>
      <c r="C37" s="11" t="s">
        <v>29</v>
      </c>
      <c r="D37" s="15">
        <f>500*2</f>
        <v>1000</v>
      </c>
      <c r="E37" s="15"/>
      <c r="F37" s="16"/>
      <c r="G37" s="17">
        <v>1</v>
      </c>
      <c r="H37" s="17">
        <v>21</v>
      </c>
      <c r="I37" s="17">
        <v>41</v>
      </c>
      <c r="J37" s="16"/>
      <c r="L37" s="29"/>
      <c r="M37" s="28"/>
      <c r="N37" s="9" t="s">
        <v>66</v>
      </c>
    </row>
    <row r="38" spans="2:17" x14ac:dyDescent="0.15">
      <c r="B38" s="14" t="s">
        <v>28</v>
      </c>
      <c r="C38" s="11" t="s">
        <v>35</v>
      </c>
      <c r="D38" s="15">
        <f>800*2</f>
        <v>1600</v>
      </c>
      <c r="E38" s="15"/>
      <c r="F38" s="21">
        <v>0</v>
      </c>
      <c r="G38" s="21">
        <v>60</v>
      </c>
      <c r="H38" s="21">
        <v>100</v>
      </c>
      <c r="I38" s="21">
        <v>130</v>
      </c>
      <c r="J38" s="22"/>
      <c r="L38" s="29"/>
      <c r="M38" s="28"/>
      <c r="N38" s="9" t="s">
        <v>67</v>
      </c>
      <c r="O38" s="9" t="s">
        <v>51</v>
      </c>
      <c r="P38" s="9" t="s">
        <v>68</v>
      </c>
      <c r="Q38" s="23" t="s">
        <v>33</v>
      </c>
    </row>
    <row r="39" spans="2:17" x14ac:dyDescent="0.15">
      <c r="B39" s="20" t="s">
        <v>34</v>
      </c>
      <c r="C39" s="11" t="s">
        <v>40</v>
      </c>
      <c r="D39" s="15">
        <f>1150*2</f>
        <v>2300</v>
      </c>
      <c r="E39" s="15"/>
      <c r="F39" s="17"/>
      <c r="G39" s="17">
        <v>1</v>
      </c>
      <c r="H39" s="17">
        <v>9999999</v>
      </c>
      <c r="I39" s="17">
        <v>9999999</v>
      </c>
      <c r="J39" s="16"/>
      <c r="L39" s="29"/>
      <c r="M39" s="28"/>
      <c r="O39" s="9" t="s">
        <v>54</v>
      </c>
      <c r="P39" s="9" t="s">
        <v>55</v>
      </c>
      <c r="Q39" s="23" t="s">
        <v>116</v>
      </c>
    </row>
    <row r="40" spans="2:17" x14ac:dyDescent="0.15">
      <c r="B40" s="24" t="s">
        <v>39</v>
      </c>
      <c r="C40" s="11" t="s">
        <v>43</v>
      </c>
      <c r="D40" s="15">
        <f>1500*2</f>
        <v>3000</v>
      </c>
      <c r="E40" s="15"/>
      <c r="F40" s="22"/>
      <c r="G40" s="22">
        <v>100</v>
      </c>
      <c r="H40" s="22"/>
      <c r="I40" s="22"/>
      <c r="J40" s="22"/>
      <c r="L40" s="29"/>
      <c r="M40" s="28"/>
      <c r="O40" s="9" t="s">
        <v>57</v>
      </c>
      <c r="P40" s="9" t="s">
        <v>70</v>
      </c>
      <c r="Q40" s="23" t="s">
        <v>117</v>
      </c>
    </row>
    <row r="41" spans="2:17" x14ac:dyDescent="0.15">
      <c r="C41" s="11" t="s">
        <v>46</v>
      </c>
      <c r="D41" s="15">
        <f>3300*2</f>
        <v>6600</v>
      </c>
      <c r="E41" s="15"/>
      <c r="F41" s="16"/>
      <c r="G41" s="16">
        <v>1</v>
      </c>
      <c r="H41" s="17">
        <v>9999999</v>
      </c>
      <c r="I41" s="17">
        <v>9999999</v>
      </c>
      <c r="J41" s="16"/>
      <c r="L41" s="29"/>
      <c r="M41" s="28"/>
      <c r="N41" s="9" t="s">
        <v>72</v>
      </c>
      <c r="O41" s="9" t="s">
        <v>60</v>
      </c>
      <c r="P41" s="9" t="s">
        <v>55</v>
      </c>
    </row>
    <row r="42" spans="2:17" x14ac:dyDescent="0.15">
      <c r="C42" s="11" t="s">
        <v>47</v>
      </c>
      <c r="D42" s="15">
        <f>5050*2</f>
        <v>10100</v>
      </c>
      <c r="E42" s="15"/>
      <c r="F42" s="22"/>
      <c r="G42" s="22">
        <v>140</v>
      </c>
      <c r="H42" s="22"/>
      <c r="I42" s="22"/>
      <c r="J42" s="22"/>
      <c r="N42" s="9" t="s">
        <v>44</v>
      </c>
      <c r="O42" s="9" t="s">
        <v>60</v>
      </c>
      <c r="P42" s="9" t="s">
        <v>61</v>
      </c>
    </row>
    <row r="43" spans="2:17" x14ac:dyDescent="0.15">
      <c r="C43" s="11" t="s">
        <v>48</v>
      </c>
      <c r="D43" s="15">
        <f>13300*2</f>
        <v>26600</v>
      </c>
      <c r="E43" s="15"/>
    </row>
    <row r="44" spans="2:17" x14ac:dyDescent="0.15">
      <c r="C44" s="11" t="s">
        <v>49</v>
      </c>
      <c r="D44" s="15">
        <f>21800*2</f>
        <v>43600</v>
      </c>
      <c r="E44" s="15"/>
    </row>
    <row r="46" spans="2:17" x14ac:dyDescent="0.15">
      <c r="D46" s="37">
        <v>590</v>
      </c>
      <c r="E46" s="9">
        <v>590</v>
      </c>
      <c r="F46" s="9">
        <f>+E46*2</f>
        <v>1180</v>
      </c>
      <c r="G46" s="37">
        <f>E46-D46</f>
        <v>0</v>
      </c>
      <c r="I46" s="37">
        <v>56.666666666666664</v>
      </c>
      <c r="J46" s="9">
        <v>57</v>
      </c>
      <c r="K46" s="9">
        <f>+J46</f>
        <v>57</v>
      </c>
      <c r="L46" s="9">
        <f>+J47</f>
        <v>57</v>
      </c>
      <c r="M46" s="9">
        <f>+J48</f>
        <v>83</v>
      </c>
      <c r="N46" s="9">
        <f>+J49</f>
        <v>103</v>
      </c>
    </row>
    <row r="47" spans="2:17" x14ac:dyDescent="0.15">
      <c r="D47" s="37">
        <v>810</v>
      </c>
      <c r="E47" s="9">
        <v>810</v>
      </c>
      <c r="F47" s="9">
        <f t="shared" ref="F47:F53" si="0">+E47*2</f>
        <v>1620</v>
      </c>
      <c r="G47" s="37">
        <f t="shared" ref="G47:G53" si="1">E47-D47</f>
        <v>0</v>
      </c>
      <c r="I47" s="37">
        <v>56.666666666666664</v>
      </c>
      <c r="J47" s="9">
        <v>57</v>
      </c>
    </row>
    <row r="48" spans="2:17" x14ac:dyDescent="0.15">
      <c r="D48" s="37">
        <v>1046.6666666666667</v>
      </c>
      <c r="E48" s="9">
        <v>1047</v>
      </c>
      <c r="F48" s="9">
        <f t="shared" si="0"/>
        <v>2094</v>
      </c>
      <c r="G48" s="37">
        <f t="shared" si="1"/>
        <v>0.33333333333325754</v>
      </c>
      <c r="I48" s="37">
        <v>83.333333333333343</v>
      </c>
      <c r="J48" s="9">
        <v>83</v>
      </c>
    </row>
    <row r="49" spans="4:10" x14ac:dyDescent="0.15">
      <c r="D49" s="37">
        <v>1296.6666666666667</v>
      </c>
      <c r="E49" s="9">
        <v>1297</v>
      </c>
      <c r="F49" s="9">
        <f t="shared" si="0"/>
        <v>2594</v>
      </c>
      <c r="G49" s="37">
        <f t="shared" si="1"/>
        <v>0.33333333333325754</v>
      </c>
      <c r="I49" s="37">
        <v>103.33333333333334</v>
      </c>
      <c r="J49" s="9">
        <v>103</v>
      </c>
    </row>
    <row r="50" spans="4:10" x14ac:dyDescent="0.15">
      <c r="D50" s="37">
        <v>2503.333333333333</v>
      </c>
      <c r="E50" s="9">
        <v>2503</v>
      </c>
      <c r="F50" s="9">
        <f t="shared" si="0"/>
        <v>5006</v>
      </c>
      <c r="G50" s="37">
        <f t="shared" si="1"/>
        <v>-0.33333333333303017</v>
      </c>
    </row>
    <row r="51" spans="4:10" x14ac:dyDescent="0.15">
      <c r="D51" s="37">
        <v>3896.6666666666665</v>
      </c>
      <c r="E51" s="9">
        <v>3897</v>
      </c>
      <c r="F51" s="9">
        <f t="shared" si="0"/>
        <v>7794</v>
      </c>
      <c r="G51" s="37">
        <f t="shared" si="1"/>
        <v>0.33333333333348492</v>
      </c>
    </row>
    <row r="52" spans="4:10" x14ac:dyDescent="0.15">
      <c r="D52" s="37">
        <v>9450</v>
      </c>
      <c r="E52" s="9">
        <v>9450</v>
      </c>
      <c r="F52" s="9">
        <f t="shared" si="0"/>
        <v>18900</v>
      </c>
      <c r="G52" s="37">
        <f t="shared" si="1"/>
        <v>0</v>
      </c>
    </row>
    <row r="53" spans="4:10" x14ac:dyDescent="0.15">
      <c r="D53" s="37">
        <v>15660</v>
      </c>
      <c r="E53" s="9">
        <v>15660</v>
      </c>
      <c r="F53" s="9">
        <f t="shared" si="0"/>
        <v>31320</v>
      </c>
      <c r="G53" s="37">
        <f t="shared" si="1"/>
        <v>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Q53"/>
  <sheetViews>
    <sheetView zoomScale="85" zoomScaleNormal="85" workbookViewId="0">
      <selection activeCell="D6" sqref="D6"/>
    </sheetView>
  </sheetViews>
  <sheetFormatPr defaultRowHeight="12" x14ac:dyDescent="0.15"/>
  <cols>
    <col min="1" max="1" width="4.75" style="9" customWidth="1"/>
    <col min="2" max="2" width="21.75" style="9" customWidth="1"/>
    <col min="3" max="3" width="12.25" style="9" bestFit="1" customWidth="1"/>
    <col min="4" max="4" width="10.125" style="9" bestFit="1" customWidth="1"/>
    <col min="5" max="13" width="9" style="9"/>
    <col min="14" max="14" width="9.375" style="9" customWidth="1"/>
    <col min="15" max="15" width="28.125" style="9" customWidth="1"/>
    <col min="16" max="16384" width="9" style="9"/>
  </cols>
  <sheetData>
    <row r="1" spans="1:17" x14ac:dyDescent="0.15">
      <c r="B1" s="9" t="s">
        <v>23</v>
      </c>
    </row>
    <row r="3" spans="1:17" x14ac:dyDescent="0.15">
      <c r="B3" s="9" t="s">
        <v>24</v>
      </c>
    </row>
    <row r="4" spans="1:17" x14ac:dyDescent="0.15">
      <c r="B4" s="10" t="s">
        <v>25</v>
      </c>
      <c r="C4" s="33" t="s">
        <v>118</v>
      </c>
      <c r="D4" s="12" t="s">
        <v>16</v>
      </c>
      <c r="E4" s="12" t="s">
        <v>88</v>
      </c>
      <c r="F4" s="9" t="s">
        <v>26</v>
      </c>
      <c r="G4" s="9" t="s">
        <v>17</v>
      </c>
      <c r="K4" s="9" t="s">
        <v>77</v>
      </c>
      <c r="M4" s="13"/>
      <c r="N4" s="13"/>
      <c r="O4" s="13"/>
      <c r="P4" s="13"/>
      <c r="Q4" s="19"/>
    </row>
    <row r="5" spans="1:17" x14ac:dyDescent="0.15">
      <c r="B5" s="14" t="s">
        <v>28</v>
      </c>
      <c r="C5" s="11" t="s">
        <v>29</v>
      </c>
      <c r="D5" s="34">
        <v>1800</v>
      </c>
      <c r="E5" s="34">
        <v>50</v>
      </c>
      <c r="F5" s="28"/>
      <c r="G5" s="35"/>
      <c r="H5" s="35"/>
      <c r="I5" s="35"/>
      <c r="J5" s="28"/>
      <c r="K5" s="11" t="s">
        <v>29</v>
      </c>
      <c r="L5" s="18">
        <v>140</v>
      </c>
      <c r="M5" s="13"/>
      <c r="N5" s="13"/>
      <c r="O5" s="13"/>
      <c r="P5" s="13"/>
      <c r="Q5" s="23"/>
    </row>
    <row r="6" spans="1:17" x14ac:dyDescent="0.15">
      <c r="A6" s="9" t="s">
        <v>80</v>
      </c>
      <c r="B6" s="30" t="s">
        <v>34</v>
      </c>
      <c r="C6" s="11" t="s">
        <v>35</v>
      </c>
      <c r="D6" s="15"/>
      <c r="E6" s="15"/>
      <c r="F6" s="35"/>
      <c r="G6" s="35"/>
      <c r="H6" s="35"/>
      <c r="I6" s="35"/>
      <c r="J6" s="28"/>
      <c r="K6" s="11" t="s">
        <v>35</v>
      </c>
      <c r="L6" s="18">
        <v>260</v>
      </c>
      <c r="M6" s="13"/>
      <c r="N6" s="13"/>
      <c r="O6" s="13"/>
      <c r="P6" s="13"/>
      <c r="Q6" s="23"/>
    </row>
    <row r="7" spans="1:17" x14ac:dyDescent="0.15">
      <c r="A7" s="9" t="s">
        <v>80</v>
      </c>
      <c r="B7" s="36" t="s">
        <v>39</v>
      </c>
      <c r="C7" s="11" t="s">
        <v>40</v>
      </c>
      <c r="D7" s="15"/>
      <c r="E7" s="15"/>
      <c r="F7" s="28"/>
      <c r="G7" s="35"/>
      <c r="H7" s="35"/>
      <c r="I7" s="35"/>
      <c r="J7" s="28"/>
      <c r="K7" s="11" t="s">
        <v>40</v>
      </c>
      <c r="L7" s="18">
        <v>280</v>
      </c>
      <c r="M7" s="13"/>
      <c r="N7" s="13"/>
      <c r="O7" s="13"/>
      <c r="P7" s="13"/>
      <c r="Q7" s="23"/>
    </row>
    <row r="8" spans="1:17" x14ac:dyDescent="0.15">
      <c r="B8" s="25"/>
      <c r="C8" s="11" t="s">
        <v>43</v>
      </c>
      <c r="D8" s="15"/>
      <c r="E8" s="15"/>
      <c r="F8" s="35"/>
      <c r="G8" s="35"/>
      <c r="H8" s="35"/>
      <c r="I8" s="35"/>
      <c r="J8" s="28"/>
      <c r="K8" s="11" t="s">
        <v>43</v>
      </c>
      <c r="L8" s="18">
        <v>380</v>
      </c>
      <c r="M8" s="13"/>
      <c r="N8" s="13"/>
      <c r="O8" s="13"/>
      <c r="P8" s="13"/>
    </row>
    <row r="9" spans="1:17" x14ac:dyDescent="0.15">
      <c r="C9" s="11" t="s">
        <v>46</v>
      </c>
      <c r="D9" s="15"/>
      <c r="E9" s="15"/>
      <c r="F9" s="28"/>
      <c r="G9" s="35"/>
      <c r="H9" s="35"/>
      <c r="I9" s="35"/>
      <c r="J9" s="35"/>
      <c r="K9" s="11" t="s">
        <v>46</v>
      </c>
      <c r="L9" s="18">
        <v>420</v>
      </c>
      <c r="M9" s="13"/>
      <c r="N9" s="13"/>
      <c r="O9" s="13"/>
    </row>
    <row r="10" spans="1:17" x14ac:dyDescent="0.15">
      <c r="C10" s="11" t="s">
        <v>47</v>
      </c>
      <c r="D10" s="15"/>
      <c r="E10" s="15"/>
      <c r="F10" s="35"/>
      <c r="G10" s="35"/>
      <c r="H10" s="35"/>
      <c r="I10" s="35"/>
      <c r="J10" s="35"/>
      <c r="K10" s="11" t="s">
        <v>47</v>
      </c>
      <c r="L10" s="18">
        <v>1780</v>
      </c>
      <c r="M10" s="13"/>
      <c r="N10" s="13"/>
      <c r="O10" s="13"/>
    </row>
    <row r="11" spans="1:17" x14ac:dyDescent="0.15">
      <c r="C11" s="11" t="s">
        <v>48</v>
      </c>
      <c r="D11" s="15"/>
      <c r="E11" s="15"/>
      <c r="F11" s="15"/>
      <c r="G11" s="26"/>
      <c r="H11" s="27"/>
      <c r="I11" s="27"/>
      <c r="K11" s="11" t="s">
        <v>48</v>
      </c>
      <c r="L11" s="18">
        <v>2100</v>
      </c>
      <c r="M11" s="13"/>
      <c r="N11" s="13"/>
      <c r="O11" s="13"/>
      <c r="P11" s="13"/>
      <c r="Q11" s="13"/>
    </row>
    <row r="12" spans="1:17" x14ac:dyDescent="0.15">
      <c r="C12" s="11" t="s">
        <v>49</v>
      </c>
      <c r="D12" s="15"/>
      <c r="E12" s="15"/>
      <c r="F12" s="15"/>
      <c r="G12" s="26"/>
      <c r="H12" s="27"/>
      <c r="I12" s="27"/>
      <c r="K12" s="11" t="s">
        <v>49</v>
      </c>
      <c r="L12" s="18">
        <v>5360</v>
      </c>
    </row>
    <row r="14" spans="1:17" x14ac:dyDescent="0.15">
      <c r="B14" s="9" t="s">
        <v>50</v>
      </c>
      <c r="D14" s="12" t="s">
        <v>16</v>
      </c>
      <c r="E14" s="12" t="s">
        <v>88</v>
      </c>
      <c r="F14" s="9" t="s">
        <v>26</v>
      </c>
      <c r="G14" s="9" t="s">
        <v>17</v>
      </c>
    </row>
    <row r="15" spans="1:17" x14ac:dyDescent="0.15">
      <c r="B15" s="10" t="s">
        <v>25</v>
      </c>
      <c r="C15" s="11" t="s">
        <v>29</v>
      </c>
      <c r="D15" s="15">
        <v>1626</v>
      </c>
      <c r="E15" s="15"/>
      <c r="F15" s="16"/>
      <c r="G15" s="17">
        <v>1</v>
      </c>
      <c r="H15" s="17">
        <v>11</v>
      </c>
      <c r="I15" s="17">
        <v>21</v>
      </c>
      <c r="J15" s="17">
        <v>41</v>
      </c>
      <c r="K15" s="11"/>
      <c r="L15" s="18"/>
      <c r="M15" s="13"/>
      <c r="N15" s="13"/>
      <c r="O15" s="13"/>
      <c r="P15" s="13"/>
      <c r="Q15" s="19"/>
    </row>
    <row r="16" spans="1:17" x14ac:dyDescent="0.15">
      <c r="B16" s="14" t="s">
        <v>28</v>
      </c>
      <c r="C16" s="11" t="s">
        <v>35</v>
      </c>
      <c r="D16" s="15">
        <v>1906</v>
      </c>
      <c r="E16" s="15"/>
      <c r="F16" s="21">
        <v>0</v>
      </c>
      <c r="G16" s="22">
        <v>53</v>
      </c>
      <c r="H16" s="22">
        <v>53</v>
      </c>
      <c r="I16" s="22">
        <v>67</v>
      </c>
      <c r="J16" s="22">
        <v>77</v>
      </c>
      <c r="K16" s="11"/>
      <c r="L16" s="18"/>
      <c r="M16" s="13"/>
      <c r="N16" s="13"/>
      <c r="O16" s="13"/>
      <c r="P16" s="13"/>
      <c r="Q16" s="23"/>
    </row>
    <row r="17" spans="2:17" x14ac:dyDescent="0.15">
      <c r="B17" s="20" t="s">
        <v>34</v>
      </c>
      <c r="C17" s="11" t="s">
        <v>40</v>
      </c>
      <c r="D17" s="15">
        <v>2154</v>
      </c>
      <c r="E17" s="15"/>
      <c r="F17" s="17"/>
      <c r="G17" s="17">
        <v>1</v>
      </c>
      <c r="H17" s="17">
        <v>9999999</v>
      </c>
      <c r="I17" s="17">
        <v>9999999</v>
      </c>
      <c r="J17" s="17"/>
      <c r="K17" s="11"/>
      <c r="L17" s="18"/>
      <c r="M17" s="13"/>
      <c r="N17" s="13"/>
      <c r="O17" s="13"/>
      <c r="P17" s="13"/>
      <c r="Q17" s="23"/>
    </row>
    <row r="18" spans="2:17" x14ac:dyDescent="0.15">
      <c r="B18" s="24" t="s">
        <v>39</v>
      </c>
      <c r="C18" s="11" t="s">
        <v>43</v>
      </c>
      <c r="D18" s="15">
        <v>2454</v>
      </c>
      <c r="E18" s="15"/>
      <c r="F18" s="22"/>
      <c r="G18" s="22">
        <v>100</v>
      </c>
      <c r="H18" s="22"/>
      <c r="I18" s="22"/>
      <c r="J18" s="22"/>
      <c r="K18" s="11"/>
      <c r="L18" s="18"/>
      <c r="M18" s="13"/>
      <c r="N18" s="13"/>
      <c r="O18" s="13"/>
      <c r="P18" s="13"/>
      <c r="Q18" s="23"/>
    </row>
    <row r="19" spans="2:17" x14ac:dyDescent="0.15">
      <c r="C19" s="11" t="s">
        <v>46</v>
      </c>
      <c r="D19" s="15">
        <v>3680</v>
      </c>
      <c r="E19" s="15"/>
      <c r="F19" s="16"/>
      <c r="G19" s="16">
        <v>1</v>
      </c>
      <c r="H19" s="17">
        <v>9999999</v>
      </c>
      <c r="I19" s="17">
        <v>9999999</v>
      </c>
      <c r="J19" s="16"/>
      <c r="K19" s="11"/>
      <c r="L19" s="18"/>
      <c r="M19" s="13"/>
      <c r="N19" s="13"/>
      <c r="O19" s="13"/>
      <c r="P19" s="13"/>
    </row>
    <row r="20" spans="2:17" x14ac:dyDescent="0.15">
      <c r="C20" s="11" t="s">
        <v>47</v>
      </c>
      <c r="D20" s="15">
        <v>5754</v>
      </c>
      <c r="E20" s="15"/>
      <c r="F20" s="22"/>
      <c r="G20" s="22">
        <v>140</v>
      </c>
      <c r="H20" s="22"/>
      <c r="I20" s="22"/>
      <c r="J20" s="22"/>
      <c r="K20" s="11"/>
      <c r="L20" s="18"/>
    </row>
    <row r="21" spans="2:17" x14ac:dyDescent="0.15">
      <c r="C21" s="11" t="s">
        <v>48</v>
      </c>
      <c r="D21" s="15">
        <v>11466</v>
      </c>
      <c r="E21" s="15"/>
      <c r="K21" s="11"/>
      <c r="L21" s="18"/>
    </row>
    <row r="22" spans="2:17" x14ac:dyDescent="0.15">
      <c r="C22" s="11" t="s">
        <v>49</v>
      </c>
      <c r="D22" s="15">
        <v>19306</v>
      </c>
      <c r="E22" s="15"/>
      <c r="K22" s="11"/>
      <c r="L22" s="18"/>
    </row>
    <row r="25" spans="2:17" x14ac:dyDescent="0.15">
      <c r="B25" s="9" t="s">
        <v>62</v>
      </c>
      <c r="D25" s="9" t="s">
        <v>16</v>
      </c>
      <c r="F25" s="9" t="s">
        <v>26</v>
      </c>
      <c r="G25" s="9" t="s">
        <v>17</v>
      </c>
      <c r="L25" s="28"/>
      <c r="M25" s="28"/>
      <c r="N25" s="28"/>
    </row>
    <row r="26" spans="2:17" x14ac:dyDescent="0.15">
      <c r="B26" s="10" t="s">
        <v>25</v>
      </c>
      <c r="C26" s="11" t="s">
        <v>29</v>
      </c>
      <c r="D26" s="15">
        <v>1314</v>
      </c>
      <c r="E26" s="15"/>
      <c r="F26" s="16"/>
      <c r="G26" s="17">
        <v>1</v>
      </c>
      <c r="H26" s="17">
        <v>11</v>
      </c>
      <c r="I26" s="17">
        <v>21</v>
      </c>
      <c r="J26" s="17">
        <v>41</v>
      </c>
      <c r="L26" s="29"/>
      <c r="M26" s="13"/>
      <c r="N26" s="13"/>
      <c r="O26" s="13"/>
      <c r="P26" s="13"/>
      <c r="Q26" s="19"/>
    </row>
    <row r="27" spans="2:17" x14ac:dyDescent="0.15">
      <c r="B27" s="14" t="s">
        <v>28</v>
      </c>
      <c r="C27" s="11" t="s">
        <v>35</v>
      </c>
      <c r="D27" s="15">
        <v>1754</v>
      </c>
      <c r="E27" s="15"/>
      <c r="F27" s="21">
        <v>0</v>
      </c>
      <c r="G27" s="21">
        <v>57</v>
      </c>
      <c r="H27" s="21">
        <v>57</v>
      </c>
      <c r="I27" s="21">
        <v>83</v>
      </c>
      <c r="J27" s="21">
        <v>103</v>
      </c>
      <c r="L27" s="29"/>
      <c r="M27" s="13"/>
      <c r="N27" s="13"/>
      <c r="O27" s="13"/>
      <c r="P27" s="13"/>
      <c r="Q27" s="23"/>
    </row>
    <row r="28" spans="2:17" x14ac:dyDescent="0.15">
      <c r="B28" s="20" t="s">
        <v>34</v>
      </c>
      <c r="C28" s="11" t="s">
        <v>40</v>
      </c>
      <c r="D28" s="15">
        <v>2226</v>
      </c>
      <c r="E28" s="15"/>
      <c r="F28" s="17"/>
      <c r="G28" s="17">
        <v>1</v>
      </c>
      <c r="H28" s="17">
        <v>9999999</v>
      </c>
      <c r="I28" s="17">
        <v>9999999</v>
      </c>
      <c r="J28" s="16"/>
      <c r="L28" s="29"/>
      <c r="M28" s="13"/>
      <c r="N28" s="13"/>
      <c r="O28" s="13"/>
      <c r="P28" s="13"/>
      <c r="Q28" s="23"/>
    </row>
    <row r="29" spans="2:17" x14ac:dyDescent="0.15">
      <c r="B29" s="24" t="s">
        <v>39</v>
      </c>
      <c r="C29" s="11" t="s">
        <v>43</v>
      </c>
      <c r="D29" s="15">
        <v>2726</v>
      </c>
      <c r="E29" s="15"/>
      <c r="F29" s="22"/>
      <c r="G29" s="22">
        <v>100</v>
      </c>
      <c r="H29" s="22"/>
      <c r="I29" s="22"/>
      <c r="J29" s="22"/>
      <c r="L29" s="29"/>
      <c r="M29" s="13"/>
      <c r="N29" s="13"/>
      <c r="O29" s="13"/>
      <c r="P29" s="13"/>
      <c r="Q29" s="23"/>
    </row>
    <row r="30" spans="2:17" x14ac:dyDescent="0.15">
      <c r="C30" s="11" t="s">
        <v>46</v>
      </c>
      <c r="D30" s="15">
        <v>5140</v>
      </c>
      <c r="E30" s="15"/>
      <c r="F30" s="16"/>
      <c r="G30" s="16">
        <v>1</v>
      </c>
      <c r="H30" s="17">
        <v>9999999</v>
      </c>
      <c r="I30" s="17">
        <v>9999999</v>
      </c>
      <c r="J30" s="16"/>
      <c r="L30" s="29"/>
      <c r="M30" s="13"/>
      <c r="N30" s="13"/>
      <c r="O30" s="13"/>
      <c r="P30" s="13"/>
    </row>
    <row r="31" spans="2:17" x14ac:dyDescent="0.15">
      <c r="C31" s="11" t="s">
        <v>47</v>
      </c>
      <c r="D31" s="15">
        <v>7926</v>
      </c>
      <c r="E31" s="15"/>
      <c r="F31" s="22"/>
      <c r="G31" s="22">
        <v>140</v>
      </c>
      <c r="H31" s="22"/>
      <c r="I31" s="22"/>
      <c r="J31" s="22"/>
      <c r="L31" s="29"/>
      <c r="M31" s="28"/>
      <c r="N31" s="28"/>
    </row>
    <row r="32" spans="2:17" x14ac:dyDescent="0.15">
      <c r="C32" s="11" t="s">
        <v>48</v>
      </c>
      <c r="D32" s="15">
        <v>19034</v>
      </c>
      <c r="E32" s="15"/>
      <c r="L32" s="29"/>
      <c r="M32" s="28"/>
      <c r="N32" s="28"/>
    </row>
    <row r="33" spans="2:17" x14ac:dyDescent="0.15">
      <c r="C33" s="11" t="s">
        <v>49</v>
      </c>
      <c r="D33" s="15">
        <v>31454</v>
      </c>
      <c r="E33" s="15"/>
      <c r="L33" s="29"/>
      <c r="M33" s="28"/>
      <c r="N33" s="28"/>
    </row>
    <row r="34" spans="2:17" x14ac:dyDescent="0.15">
      <c r="C34" s="11"/>
      <c r="D34" s="15"/>
      <c r="E34" s="15"/>
      <c r="L34" s="29"/>
      <c r="M34" s="28"/>
      <c r="N34" s="28"/>
    </row>
    <row r="35" spans="2:17" x14ac:dyDescent="0.15">
      <c r="L35" s="29"/>
      <c r="M35" s="28"/>
      <c r="N35" s="28"/>
    </row>
    <row r="36" spans="2:17" x14ac:dyDescent="0.15">
      <c r="B36" s="9" t="s">
        <v>65</v>
      </c>
      <c r="D36" s="9" t="s">
        <v>16</v>
      </c>
      <c r="F36" s="9" t="s">
        <v>26</v>
      </c>
      <c r="G36" s="9" t="s">
        <v>17</v>
      </c>
      <c r="L36" s="29"/>
      <c r="M36" s="28"/>
      <c r="N36" s="28"/>
    </row>
    <row r="37" spans="2:17" x14ac:dyDescent="0.15">
      <c r="B37" s="10" t="s">
        <v>25</v>
      </c>
      <c r="C37" s="11" t="s">
        <v>29</v>
      </c>
      <c r="D37" s="15">
        <f>500*2</f>
        <v>1000</v>
      </c>
      <c r="E37" s="15"/>
      <c r="F37" s="16"/>
      <c r="G37" s="17">
        <v>1</v>
      </c>
      <c r="H37" s="17">
        <v>21</v>
      </c>
      <c r="I37" s="17">
        <v>41</v>
      </c>
      <c r="J37" s="16"/>
      <c r="L37" s="29"/>
      <c r="M37" s="28"/>
      <c r="N37" s="9" t="s">
        <v>66</v>
      </c>
    </row>
    <row r="38" spans="2:17" x14ac:dyDescent="0.15">
      <c r="B38" s="14" t="s">
        <v>28</v>
      </c>
      <c r="C38" s="11" t="s">
        <v>35</v>
      </c>
      <c r="D38" s="15">
        <f>800*2</f>
        <v>1600</v>
      </c>
      <c r="E38" s="15"/>
      <c r="F38" s="21">
        <v>0</v>
      </c>
      <c r="G38" s="21">
        <v>60</v>
      </c>
      <c r="H38" s="21">
        <v>100</v>
      </c>
      <c r="I38" s="21">
        <v>130</v>
      </c>
      <c r="J38" s="22"/>
      <c r="L38" s="29"/>
      <c r="M38" s="28"/>
      <c r="N38" s="9" t="s">
        <v>67</v>
      </c>
      <c r="O38" s="9" t="s">
        <v>51</v>
      </c>
      <c r="P38" s="9" t="s">
        <v>68</v>
      </c>
      <c r="Q38" s="23" t="s">
        <v>33</v>
      </c>
    </row>
    <row r="39" spans="2:17" x14ac:dyDescent="0.15">
      <c r="B39" s="20" t="s">
        <v>34</v>
      </c>
      <c r="C39" s="11" t="s">
        <v>40</v>
      </c>
      <c r="D39" s="15">
        <f>1150*2</f>
        <v>2300</v>
      </c>
      <c r="E39" s="15"/>
      <c r="F39" s="17"/>
      <c r="G39" s="17">
        <v>1</v>
      </c>
      <c r="H39" s="17">
        <v>9999999</v>
      </c>
      <c r="I39" s="17">
        <v>9999999</v>
      </c>
      <c r="J39" s="16"/>
      <c r="L39" s="29"/>
      <c r="M39" s="28"/>
      <c r="O39" s="9" t="s">
        <v>54</v>
      </c>
      <c r="P39" s="9" t="s">
        <v>55</v>
      </c>
      <c r="Q39" s="23" t="s">
        <v>82</v>
      </c>
    </row>
    <row r="40" spans="2:17" x14ac:dyDescent="0.15">
      <c r="B40" s="24" t="s">
        <v>39</v>
      </c>
      <c r="C40" s="11" t="s">
        <v>43</v>
      </c>
      <c r="D40" s="15">
        <f>1500*2</f>
        <v>3000</v>
      </c>
      <c r="E40" s="15"/>
      <c r="F40" s="22"/>
      <c r="G40" s="22">
        <v>100</v>
      </c>
      <c r="H40" s="22"/>
      <c r="I40" s="22"/>
      <c r="J40" s="22"/>
      <c r="L40" s="29"/>
      <c r="M40" s="28"/>
      <c r="O40" s="9" t="s">
        <v>57</v>
      </c>
      <c r="P40" s="9" t="s">
        <v>70</v>
      </c>
      <c r="Q40" s="23" t="s">
        <v>84</v>
      </c>
    </row>
    <row r="41" spans="2:17" x14ac:dyDescent="0.15">
      <c r="C41" s="11" t="s">
        <v>46</v>
      </c>
      <c r="D41" s="15">
        <f>3300*2</f>
        <v>6600</v>
      </c>
      <c r="E41" s="15"/>
      <c r="F41" s="16"/>
      <c r="G41" s="16">
        <v>1</v>
      </c>
      <c r="H41" s="17">
        <v>9999999</v>
      </c>
      <c r="I41" s="17">
        <v>9999999</v>
      </c>
      <c r="J41" s="16"/>
      <c r="L41" s="29"/>
      <c r="M41" s="28"/>
      <c r="N41" s="9" t="s">
        <v>72</v>
      </c>
      <c r="O41" s="9" t="s">
        <v>60</v>
      </c>
      <c r="P41" s="9" t="s">
        <v>55</v>
      </c>
    </row>
    <row r="42" spans="2:17" x14ac:dyDescent="0.15">
      <c r="C42" s="11" t="s">
        <v>47</v>
      </c>
      <c r="D42" s="15">
        <f>5050*2</f>
        <v>10100</v>
      </c>
      <c r="E42" s="15"/>
      <c r="F42" s="22"/>
      <c r="G42" s="22">
        <v>140</v>
      </c>
      <c r="H42" s="22"/>
      <c r="I42" s="22"/>
      <c r="J42" s="22"/>
      <c r="N42" s="9" t="s">
        <v>44</v>
      </c>
      <c r="O42" s="9" t="s">
        <v>60</v>
      </c>
      <c r="P42" s="9" t="s">
        <v>61</v>
      </c>
    </row>
    <row r="43" spans="2:17" x14ac:dyDescent="0.15">
      <c r="C43" s="11" t="s">
        <v>48</v>
      </c>
      <c r="D43" s="15">
        <f>13300*2</f>
        <v>26600</v>
      </c>
      <c r="E43" s="15"/>
    </row>
    <row r="44" spans="2:17" x14ac:dyDescent="0.15">
      <c r="C44" s="11" t="s">
        <v>49</v>
      </c>
      <c r="D44" s="15">
        <f>21800*2</f>
        <v>43600</v>
      </c>
      <c r="E44" s="15"/>
    </row>
    <row r="46" spans="2:17" x14ac:dyDescent="0.15">
      <c r="D46" s="37">
        <v>656.66666666666663</v>
      </c>
      <c r="E46" s="9">
        <v>657</v>
      </c>
      <c r="F46" s="9">
        <f>+E46*2</f>
        <v>1314</v>
      </c>
      <c r="G46" s="37">
        <f>E46-D46</f>
        <v>0.33333333333337123</v>
      </c>
      <c r="I46" s="37">
        <v>56.666666666666664</v>
      </c>
      <c r="J46" s="9">
        <v>57</v>
      </c>
      <c r="K46" s="9">
        <f>+J46</f>
        <v>57</v>
      </c>
      <c r="L46" s="9">
        <f>+J47</f>
        <v>57</v>
      </c>
      <c r="M46" s="9">
        <f>+J48</f>
        <v>83</v>
      </c>
      <c r="N46" s="9">
        <f>+J49</f>
        <v>103</v>
      </c>
    </row>
    <row r="47" spans="2:17" x14ac:dyDescent="0.15">
      <c r="D47" s="37">
        <v>876.66666666666663</v>
      </c>
      <c r="E47" s="9">
        <v>877</v>
      </c>
      <c r="F47" s="9">
        <f t="shared" ref="F47:F53" si="0">+E47*2</f>
        <v>1754</v>
      </c>
      <c r="G47" s="37">
        <f t="shared" ref="G47:G53" si="1">E47-D47</f>
        <v>0.33333333333337123</v>
      </c>
      <c r="I47" s="37">
        <v>56.666666666666664</v>
      </c>
      <c r="J47" s="9">
        <v>57</v>
      </c>
    </row>
    <row r="48" spans="2:17" x14ac:dyDescent="0.15">
      <c r="D48" s="37">
        <v>1113.3333333333333</v>
      </c>
      <c r="E48" s="9">
        <v>1113</v>
      </c>
      <c r="F48" s="9">
        <f t="shared" si="0"/>
        <v>2226</v>
      </c>
      <c r="G48" s="37">
        <f t="shared" si="1"/>
        <v>-0.33333333333325754</v>
      </c>
      <c r="I48" s="37">
        <v>83.333333333333343</v>
      </c>
      <c r="J48" s="9">
        <v>83</v>
      </c>
    </row>
    <row r="49" spans="4:10" x14ac:dyDescent="0.15">
      <c r="D49" s="37">
        <v>1363.3333333333333</v>
      </c>
      <c r="E49" s="9">
        <v>1363</v>
      </c>
      <c r="F49" s="9">
        <f t="shared" si="0"/>
        <v>2726</v>
      </c>
      <c r="G49" s="37">
        <f t="shared" si="1"/>
        <v>-0.33333333333325754</v>
      </c>
      <c r="I49" s="37">
        <v>103.33333333333334</v>
      </c>
      <c r="J49" s="9">
        <v>103</v>
      </c>
    </row>
    <row r="50" spans="4:10" x14ac:dyDescent="0.15">
      <c r="D50" s="37">
        <v>2570</v>
      </c>
      <c r="E50" s="9">
        <v>2570</v>
      </c>
      <c r="F50" s="9">
        <f t="shared" si="0"/>
        <v>5140</v>
      </c>
      <c r="G50" s="37">
        <f t="shared" si="1"/>
        <v>0</v>
      </c>
    </row>
    <row r="51" spans="4:10" x14ac:dyDescent="0.15">
      <c r="D51" s="37">
        <v>3963.3333333333335</v>
      </c>
      <c r="E51" s="9">
        <v>3963</v>
      </c>
      <c r="F51" s="9">
        <f t="shared" si="0"/>
        <v>7926</v>
      </c>
      <c r="G51" s="37">
        <f t="shared" si="1"/>
        <v>-0.33333333333348492</v>
      </c>
    </row>
    <row r="52" spans="4:10" x14ac:dyDescent="0.15">
      <c r="D52" s="37">
        <v>9516.6666666666679</v>
      </c>
      <c r="E52" s="9">
        <v>9517</v>
      </c>
      <c r="F52" s="9">
        <f t="shared" si="0"/>
        <v>19034</v>
      </c>
      <c r="G52" s="37">
        <f t="shared" si="1"/>
        <v>0.33333333333212067</v>
      </c>
    </row>
    <row r="53" spans="4:10" x14ac:dyDescent="0.15">
      <c r="D53" s="37">
        <v>15726.666666666666</v>
      </c>
      <c r="E53" s="9">
        <v>15727</v>
      </c>
      <c r="F53" s="9">
        <f t="shared" si="0"/>
        <v>31454</v>
      </c>
      <c r="G53" s="37">
        <f t="shared" si="1"/>
        <v>0.33333333333393966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53"/>
  <sheetViews>
    <sheetView zoomScale="85" zoomScaleNormal="85" workbookViewId="0">
      <selection activeCell="L33" sqref="L33"/>
    </sheetView>
  </sheetViews>
  <sheetFormatPr defaultRowHeight="12" x14ac:dyDescent="0.15"/>
  <cols>
    <col min="1" max="1" width="4.75" style="9" customWidth="1"/>
    <col min="2" max="2" width="21.75" style="9" customWidth="1"/>
    <col min="3" max="3" width="12.25" style="9" bestFit="1" customWidth="1"/>
    <col min="4" max="4" width="10.125" style="9" bestFit="1" customWidth="1"/>
    <col min="5" max="13" width="9" style="9"/>
    <col min="14" max="14" width="9.375" style="9" customWidth="1"/>
    <col min="15" max="15" width="28.125" style="9" customWidth="1"/>
    <col min="16" max="16384" width="9" style="9"/>
  </cols>
  <sheetData>
    <row r="1" spans="1:17" x14ac:dyDescent="0.15">
      <c r="B1" s="9" t="s">
        <v>23</v>
      </c>
    </row>
    <row r="3" spans="1:17" x14ac:dyDescent="0.15">
      <c r="B3" s="9" t="s">
        <v>24</v>
      </c>
    </row>
    <row r="4" spans="1:17" x14ac:dyDescent="0.15">
      <c r="B4" s="10" t="s">
        <v>25</v>
      </c>
      <c r="C4" s="33" t="s">
        <v>119</v>
      </c>
      <c r="D4" s="12" t="s">
        <v>16</v>
      </c>
      <c r="E4" s="12" t="s">
        <v>88</v>
      </c>
      <c r="F4" s="9" t="s">
        <v>26</v>
      </c>
      <c r="G4" s="9" t="s">
        <v>17</v>
      </c>
      <c r="K4" s="9" t="s">
        <v>97</v>
      </c>
      <c r="M4" s="13"/>
      <c r="N4" s="13"/>
      <c r="O4" s="13"/>
      <c r="P4" s="13"/>
      <c r="Q4" s="19"/>
    </row>
    <row r="5" spans="1:17" x14ac:dyDescent="0.15">
      <c r="B5" s="14" t="s">
        <v>28</v>
      </c>
      <c r="C5" s="11" t="s">
        <v>29</v>
      </c>
      <c r="D5" s="34">
        <v>3000</v>
      </c>
      <c r="E5" s="34">
        <v>100</v>
      </c>
      <c r="F5" s="28"/>
      <c r="G5" s="35"/>
      <c r="H5" s="35"/>
      <c r="I5" s="35"/>
      <c r="J5" s="28"/>
      <c r="K5" s="11" t="s">
        <v>29</v>
      </c>
      <c r="L5" s="18">
        <v>140</v>
      </c>
      <c r="M5" s="13"/>
      <c r="N5" s="13"/>
      <c r="O5" s="13"/>
      <c r="P5" s="13"/>
      <c r="Q5" s="23"/>
    </row>
    <row r="6" spans="1:17" x14ac:dyDescent="0.15">
      <c r="A6" s="9" t="s">
        <v>98</v>
      </c>
      <c r="B6" s="30" t="s">
        <v>34</v>
      </c>
      <c r="C6" s="11" t="s">
        <v>35</v>
      </c>
      <c r="D6" s="15"/>
      <c r="E6" s="15"/>
      <c r="F6" s="35"/>
      <c r="G6" s="35"/>
      <c r="H6" s="35"/>
      <c r="I6" s="35"/>
      <c r="J6" s="28"/>
      <c r="K6" s="11" t="s">
        <v>35</v>
      </c>
      <c r="L6" s="18">
        <v>260</v>
      </c>
      <c r="M6" s="13"/>
      <c r="N6" s="13"/>
      <c r="O6" s="13"/>
      <c r="P6" s="13"/>
      <c r="Q6" s="23"/>
    </row>
    <row r="7" spans="1:17" x14ac:dyDescent="0.15">
      <c r="A7" s="9" t="s">
        <v>98</v>
      </c>
      <c r="B7" s="36" t="s">
        <v>39</v>
      </c>
      <c r="C7" s="11" t="s">
        <v>40</v>
      </c>
      <c r="D7" s="15"/>
      <c r="E7" s="15"/>
      <c r="F7" s="28"/>
      <c r="G7" s="35"/>
      <c r="H7" s="35"/>
      <c r="I7" s="35"/>
      <c r="J7" s="28"/>
      <c r="K7" s="11" t="s">
        <v>40</v>
      </c>
      <c r="L7" s="18">
        <v>280</v>
      </c>
      <c r="M7" s="13"/>
      <c r="N7" s="13"/>
      <c r="O7" s="13"/>
      <c r="P7" s="13"/>
      <c r="Q7" s="23"/>
    </row>
    <row r="8" spans="1:17" x14ac:dyDescent="0.15">
      <c r="B8" s="25"/>
      <c r="C8" s="11" t="s">
        <v>43</v>
      </c>
      <c r="D8" s="15"/>
      <c r="E8" s="15"/>
      <c r="F8" s="35"/>
      <c r="G8" s="35"/>
      <c r="H8" s="35"/>
      <c r="I8" s="35"/>
      <c r="J8" s="28"/>
      <c r="K8" s="11" t="s">
        <v>43</v>
      </c>
      <c r="L8" s="18">
        <v>380</v>
      </c>
      <c r="M8" s="13"/>
      <c r="N8" s="13"/>
      <c r="O8" s="13"/>
      <c r="P8" s="13"/>
    </row>
    <row r="9" spans="1:17" x14ac:dyDescent="0.15">
      <c r="C9" s="11" t="s">
        <v>46</v>
      </c>
      <c r="D9" s="15"/>
      <c r="E9" s="15"/>
      <c r="F9" s="28"/>
      <c r="G9" s="35"/>
      <c r="H9" s="35"/>
      <c r="I9" s="35"/>
      <c r="J9" s="35"/>
      <c r="K9" s="11" t="s">
        <v>46</v>
      </c>
      <c r="L9" s="18">
        <v>420</v>
      </c>
      <c r="M9" s="13"/>
      <c r="N9" s="13"/>
      <c r="O9" s="13"/>
    </row>
    <row r="10" spans="1:17" x14ac:dyDescent="0.15">
      <c r="C10" s="11" t="s">
        <v>47</v>
      </c>
      <c r="D10" s="15"/>
      <c r="E10" s="15"/>
      <c r="F10" s="35"/>
      <c r="G10" s="35"/>
      <c r="H10" s="35"/>
      <c r="I10" s="35"/>
      <c r="J10" s="35"/>
      <c r="K10" s="11" t="s">
        <v>47</v>
      </c>
      <c r="L10" s="18">
        <v>1780</v>
      </c>
      <c r="M10" s="13"/>
      <c r="N10" s="13"/>
      <c r="O10" s="13"/>
    </row>
    <row r="11" spans="1:17" x14ac:dyDescent="0.15">
      <c r="C11" s="11" t="s">
        <v>48</v>
      </c>
      <c r="D11" s="15"/>
      <c r="E11" s="15"/>
      <c r="F11" s="15"/>
      <c r="G11" s="26"/>
      <c r="H11" s="27"/>
      <c r="I11" s="27"/>
      <c r="K11" s="11" t="s">
        <v>48</v>
      </c>
      <c r="L11" s="18">
        <v>2100</v>
      </c>
      <c r="M11" s="13"/>
      <c r="N11" s="13"/>
      <c r="O11" s="13"/>
      <c r="P11" s="13"/>
      <c r="Q11" s="13"/>
    </row>
    <row r="12" spans="1:17" x14ac:dyDescent="0.15">
      <c r="C12" s="11" t="s">
        <v>49</v>
      </c>
      <c r="D12" s="15"/>
      <c r="E12" s="15"/>
      <c r="F12" s="15"/>
      <c r="G12" s="26"/>
      <c r="H12" s="27"/>
      <c r="I12" s="27"/>
      <c r="K12" s="11" t="s">
        <v>49</v>
      </c>
      <c r="L12" s="18">
        <v>5360</v>
      </c>
    </row>
    <row r="14" spans="1:17" x14ac:dyDescent="0.15">
      <c r="B14" s="9" t="s">
        <v>50</v>
      </c>
      <c r="D14" s="12" t="s">
        <v>16</v>
      </c>
      <c r="E14" s="12" t="s">
        <v>88</v>
      </c>
      <c r="F14" s="9" t="s">
        <v>26</v>
      </c>
      <c r="G14" s="9" t="s">
        <v>17</v>
      </c>
    </row>
    <row r="15" spans="1:17" x14ac:dyDescent="0.15">
      <c r="B15" s="10" t="s">
        <v>25</v>
      </c>
      <c r="C15" s="11" t="s">
        <v>29</v>
      </c>
      <c r="D15" s="15">
        <v>2426</v>
      </c>
      <c r="E15" s="15"/>
      <c r="F15" s="16"/>
      <c r="G15" s="17">
        <v>1</v>
      </c>
      <c r="H15" s="17">
        <v>11</v>
      </c>
      <c r="I15" s="17">
        <v>21</v>
      </c>
      <c r="J15" s="17">
        <v>41</v>
      </c>
      <c r="K15" s="11"/>
      <c r="L15" s="18"/>
      <c r="M15" s="13"/>
      <c r="N15" s="13"/>
      <c r="O15" s="13"/>
      <c r="P15" s="13"/>
      <c r="Q15" s="19"/>
    </row>
    <row r="16" spans="1:17" x14ac:dyDescent="0.15">
      <c r="B16" s="14" t="s">
        <v>28</v>
      </c>
      <c r="C16" s="11" t="s">
        <v>35</v>
      </c>
      <c r="D16" s="15">
        <v>2706</v>
      </c>
      <c r="E16" s="15"/>
      <c r="F16" s="21">
        <v>0</v>
      </c>
      <c r="G16" s="22">
        <v>87</v>
      </c>
      <c r="H16" s="22">
        <v>87</v>
      </c>
      <c r="I16" s="22">
        <v>100</v>
      </c>
      <c r="J16" s="22">
        <v>110</v>
      </c>
      <c r="K16" s="11"/>
      <c r="L16" s="18"/>
      <c r="M16" s="13"/>
      <c r="N16" s="13"/>
      <c r="O16" s="13"/>
      <c r="P16" s="13"/>
      <c r="Q16" s="23"/>
    </row>
    <row r="17" spans="2:17" x14ac:dyDescent="0.15">
      <c r="B17" s="20" t="s">
        <v>34</v>
      </c>
      <c r="C17" s="11" t="s">
        <v>40</v>
      </c>
      <c r="D17" s="15">
        <v>2954</v>
      </c>
      <c r="E17" s="15"/>
      <c r="F17" s="17"/>
      <c r="G17" s="17">
        <v>1</v>
      </c>
      <c r="H17" s="17">
        <v>9999999</v>
      </c>
      <c r="I17" s="17">
        <v>9999999</v>
      </c>
      <c r="J17" s="17"/>
      <c r="K17" s="11"/>
      <c r="L17" s="18"/>
      <c r="M17" s="13"/>
      <c r="N17" s="13"/>
      <c r="O17" s="13"/>
      <c r="P17" s="13"/>
      <c r="Q17" s="23"/>
    </row>
    <row r="18" spans="2:17" x14ac:dyDescent="0.15">
      <c r="B18" s="24" t="s">
        <v>39</v>
      </c>
      <c r="C18" s="11" t="s">
        <v>43</v>
      </c>
      <c r="D18" s="15">
        <v>3254</v>
      </c>
      <c r="E18" s="15"/>
      <c r="F18" s="22"/>
      <c r="G18" s="22">
        <v>100</v>
      </c>
      <c r="H18" s="22"/>
      <c r="I18" s="22"/>
      <c r="J18" s="22"/>
      <c r="K18" s="11"/>
      <c r="L18" s="18"/>
      <c r="M18" s="13"/>
      <c r="N18" s="13"/>
      <c r="O18" s="13"/>
      <c r="P18" s="13"/>
      <c r="Q18" s="23"/>
    </row>
    <row r="19" spans="2:17" x14ac:dyDescent="0.15">
      <c r="C19" s="11" t="s">
        <v>46</v>
      </c>
      <c r="D19" s="15">
        <v>4480</v>
      </c>
      <c r="E19" s="15"/>
      <c r="F19" s="16"/>
      <c r="G19" s="16">
        <v>1</v>
      </c>
      <c r="H19" s="17">
        <v>9999999</v>
      </c>
      <c r="I19" s="17">
        <v>9999999</v>
      </c>
      <c r="J19" s="16"/>
      <c r="K19" s="11"/>
      <c r="L19" s="18"/>
      <c r="M19" s="13"/>
      <c r="N19" s="13"/>
      <c r="O19" s="13"/>
      <c r="P19" s="13"/>
    </row>
    <row r="20" spans="2:17" x14ac:dyDescent="0.15">
      <c r="C20" s="11" t="s">
        <v>47</v>
      </c>
      <c r="D20" s="15">
        <v>6554</v>
      </c>
      <c r="E20" s="15"/>
      <c r="F20" s="22"/>
      <c r="G20" s="22">
        <v>140</v>
      </c>
      <c r="H20" s="22"/>
      <c r="I20" s="22"/>
      <c r="J20" s="22"/>
      <c r="K20" s="11"/>
      <c r="L20" s="18"/>
    </row>
    <row r="21" spans="2:17" x14ac:dyDescent="0.15">
      <c r="C21" s="11" t="s">
        <v>48</v>
      </c>
      <c r="D21" s="15">
        <v>12266</v>
      </c>
      <c r="E21" s="15"/>
      <c r="K21" s="11"/>
      <c r="L21" s="18"/>
    </row>
    <row r="22" spans="2:17" x14ac:dyDescent="0.15">
      <c r="C22" s="11" t="s">
        <v>49</v>
      </c>
      <c r="D22" s="15">
        <v>20106</v>
      </c>
      <c r="E22" s="15"/>
      <c r="K22" s="11"/>
      <c r="L22" s="18"/>
    </row>
    <row r="25" spans="2:17" x14ac:dyDescent="0.15">
      <c r="B25" s="9" t="s">
        <v>62</v>
      </c>
      <c r="D25" s="9" t="s">
        <v>16</v>
      </c>
      <c r="F25" s="9" t="s">
        <v>26</v>
      </c>
      <c r="G25" s="9" t="s">
        <v>17</v>
      </c>
      <c r="L25" s="28"/>
      <c r="M25" s="28"/>
      <c r="N25" s="28"/>
    </row>
    <row r="26" spans="2:17" x14ac:dyDescent="0.15">
      <c r="B26" s="10" t="s">
        <v>25</v>
      </c>
      <c r="C26" s="11" t="s">
        <v>29</v>
      </c>
      <c r="D26" s="15">
        <v>1714</v>
      </c>
      <c r="E26" s="15"/>
      <c r="F26" s="16"/>
      <c r="G26" s="17">
        <v>1</v>
      </c>
      <c r="H26" s="17">
        <v>11</v>
      </c>
      <c r="I26" s="17">
        <v>21</v>
      </c>
      <c r="J26" s="17">
        <v>41</v>
      </c>
      <c r="L26" s="29"/>
      <c r="M26" s="13"/>
      <c r="N26" s="13"/>
      <c r="O26" s="13"/>
      <c r="P26" s="13"/>
      <c r="Q26" s="19"/>
    </row>
    <row r="27" spans="2:17" x14ac:dyDescent="0.15">
      <c r="B27" s="14" t="s">
        <v>28</v>
      </c>
      <c r="C27" s="11" t="s">
        <v>35</v>
      </c>
      <c r="D27" s="15">
        <v>2154</v>
      </c>
      <c r="E27" s="15"/>
      <c r="F27" s="21">
        <v>0</v>
      </c>
      <c r="G27" s="21">
        <v>73</v>
      </c>
      <c r="H27" s="21">
        <v>73</v>
      </c>
      <c r="I27" s="21">
        <v>100</v>
      </c>
      <c r="J27" s="21">
        <v>120</v>
      </c>
      <c r="L27" s="29"/>
      <c r="M27" s="13"/>
      <c r="N27" s="13"/>
      <c r="O27" s="13"/>
      <c r="P27" s="13"/>
      <c r="Q27" s="23"/>
    </row>
    <row r="28" spans="2:17" x14ac:dyDescent="0.15">
      <c r="B28" s="20" t="s">
        <v>34</v>
      </c>
      <c r="C28" s="11" t="s">
        <v>40</v>
      </c>
      <c r="D28" s="15">
        <v>2626</v>
      </c>
      <c r="E28" s="15"/>
      <c r="F28" s="17"/>
      <c r="G28" s="17">
        <v>1</v>
      </c>
      <c r="H28" s="17">
        <v>9999999</v>
      </c>
      <c r="I28" s="17">
        <v>9999999</v>
      </c>
      <c r="J28" s="16"/>
      <c r="L28" s="29"/>
      <c r="M28" s="13"/>
      <c r="N28" s="13"/>
      <c r="O28" s="13"/>
      <c r="P28" s="13"/>
      <c r="Q28" s="23"/>
    </row>
    <row r="29" spans="2:17" x14ac:dyDescent="0.15">
      <c r="B29" s="24" t="s">
        <v>39</v>
      </c>
      <c r="C29" s="11" t="s">
        <v>43</v>
      </c>
      <c r="D29" s="15">
        <v>3126</v>
      </c>
      <c r="E29" s="15"/>
      <c r="F29" s="22"/>
      <c r="G29" s="22">
        <v>100</v>
      </c>
      <c r="H29" s="22"/>
      <c r="I29" s="22"/>
      <c r="J29" s="22"/>
      <c r="L29" s="29"/>
      <c r="M29" s="13"/>
      <c r="N29" s="13"/>
      <c r="O29" s="13"/>
      <c r="P29" s="13"/>
      <c r="Q29" s="23"/>
    </row>
    <row r="30" spans="2:17" x14ac:dyDescent="0.15">
      <c r="C30" s="11" t="s">
        <v>46</v>
      </c>
      <c r="D30" s="15">
        <v>5540</v>
      </c>
      <c r="E30" s="15"/>
      <c r="F30" s="16"/>
      <c r="G30" s="16">
        <v>1</v>
      </c>
      <c r="H30" s="17">
        <v>9999999</v>
      </c>
      <c r="I30" s="17">
        <v>9999999</v>
      </c>
      <c r="J30" s="16"/>
      <c r="L30" s="29"/>
      <c r="M30" s="13"/>
      <c r="N30" s="13"/>
      <c r="O30" s="13"/>
      <c r="P30" s="13"/>
    </row>
    <row r="31" spans="2:17" x14ac:dyDescent="0.15">
      <c r="C31" s="11" t="s">
        <v>47</v>
      </c>
      <c r="D31" s="15">
        <v>8326</v>
      </c>
      <c r="E31" s="15"/>
      <c r="F31" s="22"/>
      <c r="G31" s="22">
        <v>140</v>
      </c>
      <c r="H31" s="22"/>
      <c r="I31" s="22"/>
      <c r="J31" s="22"/>
      <c r="L31" s="29"/>
      <c r="M31" s="28"/>
      <c r="N31" s="28"/>
    </row>
    <row r="32" spans="2:17" x14ac:dyDescent="0.15">
      <c r="C32" s="11" t="s">
        <v>48</v>
      </c>
      <c r="D32" s="15">
        <v>19434</v>
      </c>
      <c r="E32" s="15"/>
      <c r="L32" s="29"/>
      <c r="M32" s="28"/>
      <c r="N32" s="28"/>
    </row>
    <row r="33" spans="2:17" x14ac:dyDescent="0.15">
      <c r="C33" s="11" t="s">
        <v>49</v>
      </c>
      <c r="D33" s="15">
        <v>31854</v>
      </c>
      <c r="E33" s="15"/>
      <c r="L33" s="29"/>
      <c r="M33" s="28"/>
      <c r="N33" s="28"/>
    </row>
    <row r="34" spans="2:17" x14ac:dyDescent="0.15">
      <c r="C34" s="11"/>
      <c r="D34" s="15"/>
      <c r="E34" s="15"/>
      <c r="L34" s="29"/>
      <c r="M34" s="28"/>
      <c r="N34" s="28"/>
    </row>
    <row r="35" spans="2:17" x14ac:dyDescent="0.15">
      <c r="L35" s="29"/>
      <c r="M35" s="28"/>
      <c r="N35" s="28"/>
    </row>
    <row r="36" spans="2:17" x14ac:dyDescent="0.15">
      <c r="B36" s="9" t="s">
        <v>65</v>
      </c>
      <c r="D36" s="9" t="s">
        <v>16</v>
      </c>
      <c r="F36" s="9" t="s">
        <v>26</v>
      </c>
      <c r="G36" s="9" t="s">
        <v>17</v>
      </c>
      <c r="L36" s="29"/>
      <c r="M36" s="28"/>
      <c r="N36" s="28"/>
    </row>
    <row r="37" spans="2:17" x14ac:dyDescent="0.15">
      <c r="B37" s="10" t="s">
        <v>25</v>
      </c>
      <c r="C37" s="11" t="s">
        <v>29</v>
      </c>
      <c r="D37" s="15">
        <f>500*2</f>
        <v>1000</v>
      </c>
      <c r="E37" s="15"/>
      <c r="F37" s="16"/>
      <c r="G37" s="17">
        <v>1</v>
      </c>
      <c r="H37" s="17">
        <v>21</v>
      </c>
      <c r="I37" s="17">
        <v>41</v>
      </c>
      <c r="J37" s="16"/>
      <c r="L37" s="29"/>
      <c r="M37" s="28"/>
      <c r="N37" s="9" t="s">
        <v>66</v>
      </c>
    </row>
    <row r="38" spans="2:17" x14ac:dyDescent="0.15">
      <c r="B38" s="14" t="s">
        <v>28</v>
      </c>
      <c r="C38" s="11" t="s">
        <v>35</v>
      </c>
      <c r="D38" s="15">
        <f>800*2</f>
        <v>1600</v>
      </c>
      <c r="E38" s="15"/>
      <c r="F38" s="21">
        <v>0</v>
      </c>
      <c r="G38" s="21">
        <v>60</v>
      </c>
      <c r="H38" s="21">
        <v>100</v>
      </c>
      <c r="I38" s="21">
        <v>130</v>
      </c>
      <c r="J38" s="22"/>
      <c r="L38" s="29"/>
      <c r="M38" s="28"/>
      <c r="N38" s="9" t="s">
        <v>67</v>
      </c>
      <c r="O38" s="9" t="s">
        <v>51</v>
      </c>
      <c r="P38" s="9" t="s">
        <v>68</v>
      </c>
      <c r="Q38" s="23" t="s">
        <v>120</v>
      </c>
    </row>
    <row r="39" spans="2:17" x14ac:dyDescent="0.15">
      <c r="B39" s="20" t="s">
        <v>34</v>
      </c>
      <c r="C39" s="11" t="s">
        <v>40</v>
      </c>
      <c r="D39" s="15">
        <f>1150*2</f>
        <v>2300</v>
      </c>
      <c r="E39" s="15"/>
      <c r="F39" s="17"/>
      <c r="G39" s="17">
        <v>1</v>
      </c>
      <c r="H39" s="17">
        <v>9999999</v>
      </c>
      <c r="I39" s="17">
        <v>9999999</v>
      </c>
      <c r="J39" s="16"/>
      <c r="L39" s="29"/>
      <c r="M39" s="28"/>
      <c r="O39" s="9" t="s">
        <v>54</v>
      </c>
      <c r="P39" s="9" t="s">
        <v>55</v>
      </c>
      <c r="Q39" s="23" t="s">
        <v>82</v>
      </c>
    </row>
    <row r="40" spans="2:17" x14ac:dyDescent="0.15">
      <c r="B40" s="24" t="s">
        <v>39</v>
      </c>
      <c r="C40" s="11" t="s">
        <v>43</v>
      </c>
      <c r="D40" s="15">
        <f>1500*2</f>
        <v>3000</v>
      </c>
      <c r="E40" s="15"/>
      <c r="F40" s="22"/>
      <c r="G40" s="22">
        <v>100</v>
      </c>
      <c r="H40" s="22"/>
      <c r="I40" s="22"/>
      <c r="J40" s="22"/>
      <c r="L40" s="29"/>
      <c r="M40" s="28"/>
      <c r="O40" s="9" t="s">
        <v>57</v>
      </c>
      <c r="P40" s="9" t="s">
        <v>70</v>
      </c>
      <c r="Q40" s="23" t="s">
        <v>117</v>
      </c>
    </row>
    <row r="41" spans="2:17" x14ac:dyDescent="0.15">
      <c r="C41" s="11" t="s">
        <v>46</v>
      </c>
      <c r="D41" s="15">
        <f>3300*2</f>
        <v>6600</v>
      </c>
      <c r="E41" s="15"/>
      <c r="F41" s="16"/>
      <c r="G41" s="16">
        <v>1</v>
      </c>
      <c r="H41" s="17">
        <v>9999999</v>
      </c>
      <c r="I41" s="17">
        <v>9999999</v>
      </c>
      <c r="J41" s="16"/>
      <c r="L41" s="29"/>
      <c r="M41" s="28"/>
      <c r="N41" s="9" t="s">
        <v>72</v>
      </c>
      <c r="O41" s="9" t="s">
        <v>60</v>
      </c>
      <c r="P41" s="9" t="s">
        <v>55</v>
      </c>
    </row>
    <row r="42" spans="2:17" x14ac:dyDescent="0.15">
      <c r="C42" s="11" t="s">
        <v>47</v>
      </c>
      <c r="D42" s="15">
        <f>5050*2</f>
        <v>10100</v>
      </c>
      <c r="E42" s="15"/>
      <c r="F42" s="22"/>
      <c r="G42" s="22">
        <v>140</v>
      </c>
      <c r="H42" s="22"/>
      <c r="I42" s="22"/>
      <c r="J42" s="22"/>
      <c r="N42" s="9" t="s">
        <v>44</v>
      </c>
      <c r="O42" s="9" t="s">
        <v>60</v>
      </c>
      <c r="P42" s="9" t="s">
        <v>61</v>
      </c>
    </row>
    <row r="43" spans="2:17" x14ac:dyDescent="0.15">
      <c r="C43" s="11" t="s">
        <v>48</v>
      </c>
      <c r="D43" s="15">
        <f>13300*2</f>
        <v>26600</v>
      </c>
      <c r="E43" s="15"/>
    </row>
    <row r="44" spans="2:17" x14ac:dyDescent="0.15">
      <c r="C44" s="11" t="s">
        <v>49</v>
      </c>
      <c r="D44" s="15">
        <f>21800*2</f>
        <v>43600</v>
      </c>
      <c r="E44" s="15"/>
    </row>
    <row r="46" spans="2:17" x14ac:dyDescent="0.15">
      <c r="D46" s="37">
        <v>856.66666666666674</v>
      </c>
      <c r="E46" s="9">
        <v>857</v>
      </c>
      <c r="F46" s="9">
        <f>+E46*2</f>
        <v>1714</v>
      </c>
      <c r="G46" s="37">
        <f>E46-D46</f>
        <v>0.33333333333325754</v>
      </c>
      <c r="I46" s="37">
        <v>66.666666666666671</v>
      </c>
      <c r="J46" s="9">
        <v>67</v>
      </c>
      <c r="K46" s="9">
        <f>+J46</f>
        <v>67</v>
      </c>
      <c r="L46" s="9">
        <f>+J47</f>
        <v>67</v>
      </c>
      <c r="M46" s="9">
        <f>+J48</f>
        <v>93</v>
      </c>
      <c r="N46" s="9">
        <f>+J49</f>
        <v>113</v>
      </c>
    </row>
    <row r="47" spans="2:17" x14ac:dyDescent="0.15">
      <c r="D47" s="37">
        <v>1076.6666666666667</v>
      </c>
      <c r="E47" s="9">
        <v>1077</v>
      </c>
      <c r="F47" s="9">
        <f t="shared" ref="F47:F53" si="0">+E47*2</f>
        <v>2154</v>
      </c>
      <c r="G47" s="37">
        <f t="shared" ref="G47:G53" si="1">E47-D47</f>
        <v>0.33333333333325754</v>
      </c>
      <c r="I47" s="37">
        <v>66.666666666666671</v>
      </c>
      <c r="J47" s="9">
        <v>67</v>
      </c>
    </row>
    <row r="48" spans="2:17" x14ac:dyDescent="0.15">
      <c r="D48" s="37">
        <v>1313.3333333333333</v>
      </c>
      <c r="E48" s="9">
        <v>1313</v>
      </c>
      <c r="F48" s="9">
        <f t="shared" si="0"/>
        <v>2626</v>
      </c>
      <c r="G48" s="37">
        <f t="shared" si="1"/>
        <v>-0.33333333333325754</v>
      </c>
      <c r="I48" s="37">
        <v>93.333333333333329</v>
      </c>
      <c r="J48" s="9">
        <v>93</v>
      </c>
    </row>
    <row r="49" spans="4:10" x14ac:dyDescent="0.15">
      <c r="D49" s="37">
        <v>1563.3333333333333</v>
      </c>
      <c r="E49" s="9">
        <v>1563</v>
      </c>
      <c r="F49" s="9">
        <f t="shared" si="0"/>
        <v>3126</v>
      </c>
      <c r="G49" s="37">
        <f t="shared" si="1"/>
        <v>-0.33333333333325754</v>
      </c>
      <c r="I49" s="37">
        <v>113.33333333333334</v>
      </c>
      <c r="J49" s="9">
        <v>113</v>
      </c>
    </row>
    <row r="50" spans="4:10" x14ac:dyDescent="0.15">
      <c r="D50" s="37">
        <v>2770</v>
      </c>
      <c r="E50" s="9">
        <v>2770</v>
      </c>
      <c r="F50" s="9">
        <f t="shared" si="0"/>
        <v>5540</v>
      </c>
      <c r="G50" s="37">
        <f t="shared" si="1"/>
        <v>0</v>
      </c>
    </row>
    <row r="51" spans="4:10" x14ac:dyDescent="0.15">
      <c r="D51" s="37">
        <v>4163.333333333333</v>
      </c>
      <c r="E51" s="9">
        <v>4163</v>
      </c>
      <c r="F51" s="9">
        <f t="shared" si="0"/>
        <v>8326</v>
      </c>
      <c r="G51" s="37">
        <f t="shared" si="1"/>
        <v>-0.33333333333303017</v>
      </c>
    </row>
    <row r="52" spans="4:10" x14ac:dyDescent="0.15">
      <c r="D52" s="37">
        <v>9716.6666666666679</v>
      </c>
      <c r="E52" s="9">
        <v>9717</v>
      </c>
      <c r="F52" s="9">
        <f t="shared" si="0"/>
        <v>19434</v>
      </c>
      <c r="G52" s="37">
        <f t="shared" si="1"/>
        <v>0.33333333333212067</v>
      </c>
    </row>
    <row r="53" spans="4:10" x14ac:dyDescent="0.15">
      <c r="D53" s="37">
        <v>15926.666666666666</v>
      </c>
      <c r="E53" s="9">
        <v>15927</v>
      </c>
      <c r="F53" s="9">
        <f t="shared" si="0"/>
        <v>31854</v>
      </c>
      <c r="G53" s="37">
        <f t="shared" si="1"/>
        <v>0.33333333333393966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Q53"/>
  <sheetViews>
    <sheetView zoomScale="85" zoomScaleNormal="85" workbookViewId="0">
      <selection activeCell="L33" sqref="L33"/>
    </sheetView>
  </sheetViews>
  <sheetFormatPr defaultRowHeight="12" x14ac:dyDescent="0.15"/>
  <cols>
    <col min="1" max="1" width="4.75" style="9" customWidth="1"/>
    <col min="2" max="2" width="21.75" style="9" customWidth="1"/>
    <col min="3" max="3" width="12.25" style="9" bestFit="1" customWidth="1"/>
    <col min="4" max="4" width="10.125" style="9" bestFit="1" customWidth="1"/>
    <col min="5" max="13" width="9" style="9"/>
    <col min="14" max="14" width="9.375" style="9" customWidth="1"/>
    <col min="15" max="15" width="28.125" style="9" customWidth="1"/>
    <col min="16" max="16384" width="9" style="9"/>
  </cols>
  <sheetData>
    <row r="1" spans="1:17" x14ac:dyDescent="0.15">
      <c r="B1" s="9" t="s">
        <v>23</v>
      </c>
    </row>
    <row r="3" spans="1:17" x14ac:dyDescent="0.15">
      <c r="B3" s="9" t="s">
        <v>24</v>
      </c>
    </row>
    <row r="4" spans="1:17" x14ac:dyDescent="0.15">
      <c r="B4" s="10" t="s">
        <v>25</v>
      </c>
      <c r="C4" s="33" t="s">
        <v>121</v>
      </c>
      <c r="D4" s="12" t="s">
        <v>16</v>
      </c>
      <c r="E4" s="12" t="s">
        <v>88</v>
      </c>
      <c r="F4" s="9" t="s">
        <v>26</v>
      </c>
      <c r="G4" s="9" t="s">
        <v>17</v>
      </c>
      <c r="K4" s="9" t="s">
        <v>122</v>
      </c>
      <c r="M4" s="13"/>
      <c r="N4" s="13"/>
      <c r="O4" s="13"/>
      <c r="P4" s="13"/>
      <c r="Q4" s="19"/>
    </row>
    <row r="5" spans="1:17" x14ac:dyDescent="0.15">
      <c r="B5" s="14" t="s">
        <v>28</v>
      </c>
      <c r="C5" s="11" t="s">
        <v>29</v>
      </c>
      <c r="D5" s="34">
        <v>1200</v>
      </c>
      <c r="E5" s="34">
        <v>70</v>
      </c>
      <c r="F5" s="28"/>
      <c r="G5" s="35"/>
      <c r="H5" s="35"/>
      <c r="I5" s="35"/>
      <c r="J5" s="28"/>
      <c r="K5" s="11" t="s">
        <v>29</v>
      </c>
      <c r="L5" s="18">
        <v>140</v>
      </c>
      <c r="M5" s="13"/>
      <c r="N5" s="13"/>
      <c r="O5" s="13"/>
      <c r="P5" s="13"/>
      <c r="Q5" s="23"/>
    </row>
    <row r="6" spans="1:17" x14ac:dyDescent="0.15">
      <c r="A6" s="9" t="s">
        <v>123</v>
      </c>
      <c r="B6" s="30" t="s">
        <v>34</v>
      </c>
      <c r="C6" s="11" t="s">
        <v>35</v>
      </c>
      <c r="D6" s="15"/>
      <c r="E6" s="15"/>
      <c r="F6" s="35"/>
      <c r="G6" s="35"/>
      <c r="H6" s="35"/>
      <c r="I6" s="35"/>
      <c r="J6" s="28"/>
      <c r="K6" s="11" t="s">
        <v>35</v>
      </c>
      <c r="L6" s="18">
        <v>260</v>
      </c>
      <c r="M6" s="13"/>
      <c r="N6" s="13"/>
      <c r="O6" s="13"/>
      <c r="P6" s="13"/>
      <c r="Q6" s="23"/>
    </row>
    <row r="7" spans="1:17" x14ac:dyDescent="0.15">
      <c r="A7" s="9" t="s">
        <v>123</v>
      </c>
      <c r="B7" s="36" t="s">
        <v>39</v>
      </c>
      <c r="C7" s="11" t="s">
        <v>40</v>
      </c>
      <c r="D7" s="15"/>
      <c r="E7" s="15"/>
      <c r="F7" s="28"/>
      <c r="G7" s="35"/>
      <c r="H7" s="35"/>
      <c r="I7" s="35"/>
      <c r="J7" s="28"/>
      <c r="K7" s="11" t="s">
        <v>40</v>
      </c>
      <c r="L7" s="18">
        <v>280</v>
      </c>
      <c r="M7" s="13"/>
      <c r="N7" s="13"/>
      <c r="O7" s="13"/>
      <c r="P7" s="13"/>
      <c r="Q7" s="23"/>
    </row>
    <row r="8" spans="1:17" x14ac:dyDescent="0.15">
      <c r="B8" s="25"/>
      <c r="C8" s="11" t="s">
        <v>43</v>
      </c>
      <c r="D8" s="15"/>
      <c r="E8" s="15"/>
      <c r="F8" s="35"/>
      <c r="G8" s="35"/>
      <c r="H8" s="35"/>
      <c r="I8" s="35"/>
      <c r="J8" s="28"/>
      <c r="K8" s="11" t="s">
        <v>43</v>
      </c>
      <c r="L8" s="18">
        <v>380</v>
      </c>
      <c r="M8" s="13"/>
      <c r="N8" s="13"/>
      <c r="O8" s="13"/>
      <c r="P8" s="13"/>
    </row>
    <row r="9" spans="1:17" x14ac:dyDescent="0.15">
      <c r="C9" s="11" t="s">
        <v>46</v>
      </c>
      <c r="D9" s="15"/>
      <c r="E9" s="15"/>
      <c r="F9" s="28"/>
      <c r="G9" s="35"/>
      <c r="H9" s="35"/>
      <c r="I9" s="35"/>
      <c r="J9" s="35"/>
      <c r="K9" s="11" t="s">
        <v>46</v>
      </c>
      <c r="L9" s="18">
        <v>420</v>
      </c>
      <c r="M9" s="13"/>
      <c r="N9" s="13"/>
      <c r="O9" s="13"/>
    </row>
    <row r="10" spans="1:17" x14ac:dyDescent="0.15">
      <c r="C10" s="11" t="s">
        <v>47</v>
      </c>
      <c r="D10" s="15"/>
      <c r="E10" s="15"/>
      <c r="F10" s="35"/>
      <c r="G10" s="35"/>
      <c r="H10" s="35"/>
      <c r="I10" s="35"/>
      <c r="J10" s="35"/>
      <c r="K10" s="11" t="s">
        <v>47</v>
      </c>
      <c r="L10" s="18">
        <v>1780</v>
      </c>
      <c r="M10" s="13"/>
      <c r="N10" s="13"/>
      <c r="O10" s="13"/>
    </row>
    <row r="11" spans="1:17" x14ac:dyDescent="0.15">
      <c r="C11" s="11" t="s">
        <v>48</v>
      </c>
      <c r="D11" s="15"/>
      <c r="E11" s="15"/>
      <c r="F11" s="15"/>
      <c r="G11" s="26"/>
      <c r="H11" s="27"/>
      <c r="I11" s="27"/>
      <c r="K11" s="11" t="s">
        <v>48</v>
      </c>
      <c r="L11" s="18">
        <v>2100</v>
      </c>
      <c r="M11" s="13"/>
      <c r="N11" s="13"/>
      <c r="O11" s="13"/>
      <c r="P11" s="13"/>
      <c r="Q11" s="13"/>
    </row>
    <row r="12" spans="1:17" x14ac:dyDescent="0.15">
      <c r="C12" s="11" t="s">
        <v>49</v>
      </c>
      <c r="D12" s="15"/>
      <c r="E12" s="15"/>
      <c r="F12" s="15"/>
      <c r="G12" s="26"/>
      <c r="H12" s="27"/>
      <c r="I12" s="27"/>
      <c r="K12" s="11" t="s">
        <v>49</v>
      </c>
      <c r="L12" s="18">
        <v>5360</v>
      </c>
    </row>
    <row r="14" spans="1:17" x14ac:dyDescent="0.15">
      <c r="B14" s="9" t="s">
        <v>50</v>
      </c>
      <c r="D14" s="12" t="s">
        <v>16</v>
      </c>
      <c r="E14" s="12" t="s">
        <v>88</v>
      </c>
      <c r="F14" s="9" t="s">
        <v>26</v>
      </c>
      <c r="G14" s="9" t="s">
        <v>17</v>
      </c>
    </row>
    <row r="15" spans="1:17" x14ac:dyDescent="0.15">
      <c r="B15" s="10" t="s">
        <v>25</v>
      </c>
      <c r="C15" s="11" t="s">
        <v>29</v>
      </c>
      <c r="D15" s="15">
        <v>1226</v>
      </c>
      <c r="E15" s="15"/>
      <c r="F15" s="16"/>
      <c r="G15" s="17">
        <v>1</v>
      </c>
      <c r="H15" s="17">
        <v>11</v>
      </c>
      <c r="I15" s="17">
        <v>21</v>
      </c>
      <c r="J15" s="17">
        <v>41</v>
      </c>
      <c r="K15" s="11"/>
      <c r="L15" s="18"/>
      <c r="M15" s="13"/>
      <c r="N15" s="13"/>
      <c r="O15" s="13"/>
      <c r="P15" s="13"/>
      <c r="Q15" s="19"/>
    </row>
    <row r="16" spans="1:17" x14ac:dyDescent="0.15">
      <c r="B16" s="14" t="s">
        <v>28</v>
      </c>
      <c r="C16" s="11" t="s">
        <v>35</v>
      </c>
      <c r="D16" s="15">
        <v>1506</v>
      </c>
      <c r="E16" s="15"/>
      <c r="F16" s="21">
        <v>0</v>
      </c>
      <c r="G16" s="22">
        <v>67</v>
      </c>
      <c r="H16" s="22">
        <v>67</v>
      </c>
      <c r="I16" s="22">
        <v>80</v>
      </c>
      <c r="J16" s="22">
        <v>90</v>
      </c>
      <c r="K16" s="11"/>
      <c r="L16" s="18"/>
      <c r="M16" s="13"/>
      <c r="N16" s="13"/>
      <c r="O16" s="13"/>
      <c r="P16" s="13"/>
      <c r="Q16" s="23"/>
    </row>
    <row r="17" spans="2:17" x14ac:dyDescent="0.15">
      <c r="B17" s="20" t="s">
        <v>34</v>
      </c>
      <c r="C17" s="11" t="s">
        <v>40</v>
      </c>
      <c r="D17" s="15">
        <v>1754</v>
      </c>
      <c r="E17" s="15"/>
      <c r="F17" s="17"/>
      <c r="G17" s="17">
        <v>1</v>
      </c>
      <c r="H17" s="17">
        <v>9999999</v>
      </c>
      <c r="I17" s="17">
        <v>9999999</v>
      </c>
      <c r="J17" s="17"/>
      <c r="K17" s="11"/>
      <c r="L17" s="18"/>
      <c r="M17" s="13"/>
      <c r="N17" s="13"/>
      <c r="O17" s="13"/>
      <c r="P17" s="13"/>
      <c r="Q17" s="23"/>
    </row>
    <row r="18" spans="2:17" x14ac:dyDescent="0.15">
      <c r="B18" s="24" t="s">
        <v>39</v>
      </c>
      <c r="C18" s="11" t="s">
        <v>43</v>
      </c>
      <c r="D18" s="15">
        <v>2054</v>
      </c>
      <c r="E18" s="15"/>
      <c r="F18" s="22"/>
      <c r="G18" s="22">
        <v>100</v>
      </c>
      <c r="H18" s="22"/>
      <c r="I18" s="22"/>
      <c r="J18" s="22"/>
      <c r="K18" s="11"/>
      <c r="L18" s="18"/>
      <c r="M18" s="13"/>
      <c r="N18" s="13"/>
      <c r="O18" s="13"/>
      <c r="P18" s="13"/>
      <c r="Q18" s="23"/>
    </row>
    <row r="19" spans="2:17" x14ac:dyDescent="0.15">
      <c r="C19" s="11" t="s">
        <v>46</v>
      </c>
      <c r="D19" s="15">
        <v>3280</v>
      </c>
      <c r="E19" s="15"/>
      <c r="F19" s="16"/>
      <c r="G19" s="16">
        <v>1</v>
      </c>
      <c r="H19" s="17">
        <v>9999999</v>
      </c>
      <c r="I19" s="17">
        <v>9999999</v>
      </c>
      <c r="J19" s="16"/>
      <c r="K19" s="11"/>
      <c r="L19" s="18"/>
      <c r="M19" s="13"/>
      <c r="N19" s="13"/>
      <c r="O19" s="13"/>
      <c r="P19" s="13"/>
    </row>
    <row r="20" spans="2:17" x14ac:dyDescent="0.15">
      <c r="C20" s="11" t="s">
        <v>47</v>
      </c>
      <c r="D20" s="15">
        <v>5354</v>
      </c>
      <c r="E20" s="15"/>
      <c r="F20" s="22"/>
      <c r="G20" s="22">
        <v>140</v>
      </c>
      <c r="H20" s="22"/>
      <c r="I20" s="22"/>
      <c r="J20" s="22"/>
      <c r="K20" s="11"/>
      <c r="L20" s="18"/>
    </row>
    <row r="21" spans="2:17" x14ac:dyDescent="0.15">
      <c r="C21" s="11" t="s">
        <v>48</v>
      </c>
      <c r="D21" s="15">
        <v>11066</v>
      </c>
      <c r="E21" s="15"/>
      <c r="K21" s="11"/>
      <c r="L21" s="18"/>
    </row>
    <row r="22" spans="2:17" x14ac:dyDescent="0.15">
      <c r="C22" s="11" t="s">
        <v>49</v>
      </c>
      <c r="D22" s="15">
        <v>18906</v>
      </c>
      <c r="E22" s="15"/>
      <c r="K22" s="11"/>
      <c r="L22" s="18"/>
    </row>
    <row r="25" spans="2:17" x14ac:dyDescent="0.15">
      <c r="B25" s="9" t="s">
        <v>62</v>
      </c>
      <c r="D25" s="9" t="s">
        <v>16</v>
      </c>
      <c r="F25" s="9" t="s">
        <v>26</v>
      </c>
      <c r="G25" s="9" t="s">
        <v>17</v>
      </c>
      <c r="L25" s="28"/>
      <c r="M25" s="28"/>
      <c r="N25" s="28"/>
    </row>
    <row r="26" spans="2:17" x14ac:dyDescent="0.15">
      <c r="B26" s="10" t="s">
        <v>25</v>
      </c>
      <c r="C26" s="11" t="s">
        <v>29</v>
      </c>
      <c r="D26" s="15">
        <v>1114</v>
      </c>
      <c r="E26" s="15"/>
      <c r="F26" s="16"/>
      <c r="G26" s="17">
        <v>1</v>
      </c>
      <c r="H26" s="17">
        <v>11</v>
      </c>
      <c r="I26" s="17">
        <v>21</v>
      </c>
      <c r="J26" s="17">
        <v>41</v>
      </c>
      <c r="L26" s="29"/>
      <c r="M26" s="13"/>
      <c r="N26" s="13"/>
      <c r="O26" s="13"/>
      <c r="P26" s="13"/>
      <c r="Q26" s="19"/>
    </row>
    <row r="27" spans="2:17" x14ac:dyDescent="0.15">
      <c r="B27" s="14" t="s">
        <v>28</v>
      </c>
      <c r="C27" s="11" t="s">
        <v>35</v>
      </c>
      <c r="D27" s="15">
        <v>1554</v>
      </c>
      <c r="E27" s="15"/>
      <c r="F27" s="21">
        <v>0</v>
      </c>
      <c r="G27" s="21">
        <v>63</v>
      </c>
      <c r="H27" s="21">
        <v>63</v>
      </c>
      <c r="I27" s="21">
        <v>90</v>
      </c>
      <c r="J27" s="21">
        <v>110</v>
      </c>
      <c r="L27" s="29"/>
      <c r="M27" s="13"/>
      <c r="N27" s="13"/>
      <c r="O27" s="13"/>
      <c r="P27" s="13"/>
      <c r="Q27" s="23"/>
    </row>
    <row r="28" spans="2:17" x14ac:dyDescent="0.15">
      <c r="B28" s="20" t="s">
        <v>34</v>
      </c>
      <c r="C28" s="11" t="s">
        <v>40</v>
      </c>
      <c r="D28" s="15">
        <v>2026</v>
      </c>
      <c r="E28" s="15"/>
      <c r="F28" s="17"/>
      <c r="G28" s="17">
        <v>1</v>
      </c>
      <c r="H28" s="17">
        <v>9999999</v>
      </c>
      <c r="I28" s="17">
        <v>9999999</v>
      </c>
      <c r="J28" s="16"/>
      <c r="L28" s="29"/>
      <c r="M28" s="13"/>
      <c r="N28" s="13"/>
      <c r="O28" s="13"/>
      <c r="P28" s="13"/>
      <c r="Q28" s="23"/>
    </row>
    <row r="29" spans="2:17" x14ac:dyDescent="0.15">
      <c r="B29" s="24" t="s">
        <v>39</v>
      </c>
      <c r="C29" s="11" t="s">
        <v>43</v>
      </c>
      <c r="D29" s="15">
        <v>2526</v>
      </c>
      <c r="E29" s="15"/>
      <c r="F29" s="22"/>
      <c r="G29" s="22">
        <v>100</v>
      </c>
      <c r="H29" s="22"/>
      <c r="I29" s="22"/>
      <c r="J29" s="22"/>
      <c r="L29" s="29"/>
      <c r="M29" s="13"/>
      <c r="N29" s="13"/>
      <c r="O29" s="13"/>
      <c r="P29" s="13"/>
      <c r="Q29" s="23"/>
    </row>
    <row r="30" spans="2:17" x14ac:dyDescent="0.15">
      <c r="C30" s="11" t="s">
        <v>46</v>
      </c>
      <c r="D30" s="15">
        <v>4940</v>
      </c>
      <c r="E30" s="15"/>
      <c r="F30" s="16"/>
      <c r="G30" s="16">
        <v>1</v>
      </c>
      <c r="H30" s="17">
        <v>9999999</v>
      </c>
      <c r="I30" s="17">
        <v>9999999</v>
      </c>
      <c r="J30" s="16"/>
      <c r="L30" s="29"/>
      <c r="M30" s="13"/>
      <c r="N30" s="13"/>
      <c r="O30" s="13"/>
      <c r="P30" s="13"/>
    </row>
    <row r="31" spans="2:17" x14ac:dyDescent="0.15">
      <c r="C31" s="11" t="s">
        <v>47</v>
      </c>
      <c r="D31" s="15">
        <v>7726</v>
      </c>
      <c r="E31" s="15"/>
      <c r="F31" s="22"/>
      <c r="G31" s="22">
        <v>140</v>
      </c>
      <c r="H31" s="22"/>
      <c r="I31" s="22"/>
      <c r="J31" s="22"/>
      <c r="L31" s="29"/>
      <c r="M31" s="28"/>
      <c r="N31" s="28"/>
    </row>
    <row r="32" spans="2:17" x14ac:dyDescent="0.15">
      <c r="C32" s="11" t="s">
        <v>48</v>
      </c>
      <c r="D32" s="15">
        <v>18834</v>
      </c>
      <c r="E32" s="15"/>
      <c r="L32" s="29"/>
      <c r="M32" s="28"/>
      <c r="N32" s="28"/>
    </row>
    <row r="33" spans="2:17" x14ac:dyDescent="0.15">
      <c r="C33" s="11" t="s">
        <v>49</v>
      </c>
      <c r="D33" s="15">
        <v>31254</v>
      </c>
      <c r="E33" s="15"/>
      <c r="L33" s="29"/>
      <c r="M33" s="28"/>
      <c r="N33" s="28"/>
    </row>
    <row r="34" spans="2:17" x14ac:dyDescent="0.15">
      <c r="C34" s="11"/>
      <c r="D34" s="15"/>
      <c r="E34" s="15"/>
      <c r="L34" s="29"/>
      <c r="M34" s="28"/>
      <c r="N34" s="28"/>
    </row>
    <row r="35" spans="2:17" x14ac:dyDescent="0.15">
      <c r="L35" s="29"/>
      <c r="M35" s="28"/>
      <c r="N35" s="28"/>
    </row>
    <row r="36" spans="2:17" x14ac:dyDescent="0.15">
      <c r="B36" s="9" t="s">
        <v>65</v>
      </c>
      <c r="D36" s="9" t="s">
        <v>16</v>
      </c>
      <c r="F36" s="9" t="s">
        <v>26</v>
      </c>
      <c r="G36" s="9" t="s">
        <v>17</v>
      </c>
      <c r="L36" s="29"/>
      <c r="M36" s="28"/>
      <c r="N36" s="28"/>
    </row>
    <row r="37" spans="2:17" x14ac:dyDescent="0.15">
      <c r="B37" s="10" t="s">
        <v>25</v>
      </c>
      <c r="C37" s="11" t="s">
        <v>29</v>
      </c>
      <c r="D37" s="15">
        <f>500*2</f>
        <v>1000</v>
      </c>
      <c r="E37" s="15"/>
      <c r="F37" s="16"/>
      <c r="G37" s="17">
        <v>1</v>
      </c>
      <c r="H37" s="17">
        <v>21</v>
      </c>
      <c r="I37" s="17">
        <v>41</v>
      </c>
      <c r="J37" s="16"/>
      <c r="L37" s="29"/>
      <c r="M37" s="28"/>
      <c r="N37" s="9" t="s">
        <v>66</v>
      </c>
    </row>
    <row r="38" spans="2:17" x14ac:dyDescent="0.15">
      <c r="B38" s="14" t="s">
        <v>28</v>
      </c>
      <c r="C38" s="11" t="s">
        <v>35</v>
      </c>
      <c r="D38" s="15">
        <f>800*2</f>
        <v>1600</v>
      </c>
      <c r="E38" s="15"/>
      <c r="F38" s="21">
        <v>0</v>
      </c>
      <c r="G38" s="21">
        <v>60</v>
      </c>
      <c r="H38" s="21">
        <v>100</v>
      </c>
      <c r="I38" s="21">
        <v>130</v>
      </c>
      <c r="J38" s="22"/>
      <c r="L38" s="29"/>
      <c r="M38" s="28"/>
      <c r="N38" s="9" t="s">
        <v>67</v>
      </c>
      <c r="O38" s="9" t="s">
        <v>51</v>
      </c>
      <c r="P38" s="9" t="s">
        <v>68</v>
      </c>
      <c r="Q38" s="23" t="s">
        <v>33</v>
      </c>
    </row>
    <row r="39" spans="2:17" x14ac:dyDescent="0.15">
      <c r="B39" s="20" t="s">
        <v>34</v>
      </c>
      <c r="C39" s="11" t="s">
        <v>40</v>
      </c>
      <c r="D39" s="15">
        <f>1150*2</f>
        <v>2300</v>
      </c>
      <c r="E39" s="15"/>
      <c r="F39" s="17"/>
      <c r="G39" s="17">
        <v>1</v>
      </c>
      <c r="H39" s="17">
        <v>9999999</v>
      </c>
      <c r="I39" s="17">
        <v>9999999</v>
      </c>
      <c r="J39" s="16"/>
      <c r="L39" s="29"/>
      <c r="M39" s="28"/>
      <c r="O39" s="9" t="s">
        <v>54</v>
      </c>
      <c r="P39" s="9" t="s">
        <v>55</v>
      </c>
      <c r="Q39" s="23" t="s">
        <v>82</v>
      </c>
    </row>
    <row r="40" spans="2:17" x14ac:dyDescent="0.15">
      <c r="B40" s="24" t="s">
        <v>39</v>
      </c>
      <c r="C40" s="11" t="s">
        <v>43</v>
      </c>
      <c r="D40" s="15">
        <f>1500*2</f>
        <v>3000</v>
      </c>
      <c r="E40" s="15"/>
      <c r="F40" s="22"/>
      <c r="G40" s="22">
        <v>100</v>
      </c>
      <c r="H40" s="22"/>
      <c r="I40" s="22"/>
      <c r="J40" s="22"/>
      <c r="L40" s="29"/>
      <c r="M40" s="28"/>
      <c r="O40" s="9" t="s">
        <v>57</v>
      </c>
      <c r="P40" s="9" t="s">
        <v>70</v>
      </c>
      <c r="Q40" s="23" t="s">
        <v>84</v>
      </c>
    </row>
    <row r="41" spans="2:17" x14ac:dyDescent="0.15">
      <c r="C41" s="11" t="s">
        <v>46</v>
      </c>
      <c r="D41" s="15">
        <f>3300*2</f>
        <v>6600</v>
      </c>
      <c r="E41" s="15"/>
      <c r="F41" s="16"/>
      <c r="G41" s="16">
        <v>1</v>
      </c>
      <c r="H41" s="17">
        <v>9999999</v>
      </c>
      <c r="I41" s="17">
        <v>9999999</v>
      </c>
      <c r="J41" s="16"/>
      <c r="L41" s="29"/>
      <c r="M41" s="28"/>
      <c r="N41" s="9" t="s">
        <v>72</v>
      </c>
      <c r="O41" s="9" t="s">
        <v>60</v>
      </c>
      <c r="P41" s="9" t="s">
        <v>55</v>
      </c>
    </row>
    <row r="42" spans="2:17" x14ac:dyDescent="0.15">
      <c r="C42" s="11" t="s">
        <v>47</v>
      </c>
      <c r="D42" s="15">
        <f>5050*2</f>
        <v>10100</v>
      </c>
      <c r="E42" s="15"/>
      <c r="F42" s="22"/>
      <c r="G42" s="22">
        <v>140</v>
      </c>
      <c r="H42" s="22"/>
      <c r="I42" s="22"/>
      <c r="J42" s="22"/>
      <c r="N42" s="9" t="s">
        <v>44</v>
      </c>
      <c r="O42" s="9" t="s">
        <v>60</v>
      </c>
      <c r="P42" s="9" t="s">
        <v>61</v>
      </c>
    </row>
    <row r="43" spans="2:17" x14ac:dyDescent="0.15">
      <c r="C43" s="11" t="s">
        <v>48</v>
      </c>
      <c r="D43" s="15">
        <f>13300*2</f>
        <v>26600</v>
      </c>
      <c r="E43" s="15"/>
    </row>
    <row r="44" spans="2:17" x14ac:dyDescent="0.15">
      <c r="C44" s="11" t="s">
        <v>49</v>
      </c>
      <c r="D44" s="15">
        <f>21800*2</f>
        <v>43600</v>
      </c>
      <c r="E44" s="15"/>
    </row>
    <row r="46" spans="2:17" x14ac:dyDescent="0.15">
      <c r="D46" s="37">
        <v>613.33333333333337</v>
      </c>
      <c r="E46" s="9">
        <v>613</v>
      </c>
      <c r="F46" s="9">
        <f>+E46*2</f>
        <v>1226</v>
      </c>
      <c r="G46" s="37">
        <f>E46-D46</f>
        <v>-0.33333333333337123</v>
      </c>
      <c r="I46" s="37">
        <v>66.666666666666671</v>
      </c>
      <c r="J46" s="9">
        <v>67</v>
      </c>
      <c r="K46" s="9">
        <f>+J46</f>
        <v>67</v>
      </c>
      <c r="L46" s="9">
        <f>+J47</f>
        <v>67</v>
      </c>
      <c r="M46" s="9">
        <f>+J48</f>
        <v>93</v>
      </c>
      <c r="N46" s="9">
        <f>+J49</f>
        <v>113</v>
      </c>
    </row>
    <row r="47" spans="2:17" x14ac:dyDescent="0.15">
      <c r="D47" s="37">
        <v>753.33333333333337</v>
      </c>
      <c r="E47" s="9">
        <v>753</v>
      </c>
      <c r="F47" s="9">
        <f t="shared" ref="F47:F53" si="0">+E47*2</f>
        <v>1506</v>
      </c>
      <c r="G47" s="37">
        <f t="shared" ref="G47:G53" si="1">E47-D47</f>
        <v>-0.33333333333337123</v>
      </c>
      <c r="I47" s="37">
        <v>66.666666666666671</v>
      </c>
      <c r="J47" s="9">
        <v>67</v>
      </c>
    </row>
    <row r="48" spans="2:17" x14ac:dyDescent="0.15">
      <c r="D48" s="37">
        <v>876.66666666666663</v>
      </c>
      <c r="E48" s="9">
        <v>877</v>
      </c>
      <c r="F48" s="9">
        <f t="shared" si="0"/>
        <v>1754</v>
      </c>
      <c r="G48" s="37">
        <f t="shared" si="1"/>
        <v>0.33333333333337123</v>
      </c>
      <c r="I48" s="37">
        <v>93.333333333333329</v>
      </c>
      <c r="J48" s="9">
        <v>93</v>
      </c>
    </row>
    <row r="49" spans="4:10" x14ac:dyDescent="0.15">
      <c r="D49" s="37">
        <v>1026.6666666666667</v>
      </c>
      <c r="E49" s="9">
        <v>1027</v>
      </c>
      <c r="F49" s="9">
        <f t="shared" si="0"/>
        <v>2054</v>
      </c>
      <c r="G49" s="37">
        <f t="shared" si="1"/>
        <v>0.33333333333325754</v>
      </c>
      <c r="I49" s="37">
        <v>113.33333333333334</v>
      </c>
      <c r="J49" s="9">
        <v>113</v>
      </c>
    </row>
    <row r="50" spans="4:10" x14ac:dyDescent="0.15">
      <c r="D50" s="37">
        <v>1640</v>
      </c>
      <c r="E50" s="9">
        <v>1640</v>
      </c>
      <c r="F50" s="9">
        <f t="shared" si="0"/>
        <v>3280</v>
      </c>
      <c r="G50" s="37">
        <f t="shared" si="1"/>
        <v>0</v>
      </c>
    </row>
    <row r="51" spans="4:10" x14ac:dyDescent="0.15">
      <c r="D51" s="37">
        <v>2676.666666666667</v>
      </c>
      <c r="E51" s="9">
        <v>2677</v>
      </c>
      <c r="F51" s="9">
        <f t="shared" si="0"/>
        <v>5354</v>
      </c>
      <c r="G51" s="37">
        <f t="shared" si="1"/>
        <v>0.33333333333303017</v>
      </c>
    </row>
    <row r="52" spans="4:10" x14ac:dyDescent="0.15">
      <c r="D52" s="37">
        <v>5533.3333333333339</v>
      </c>
      <c r="E52" s="9">
        <v>5533</v>
      </c>
      <c r="F52" s="9">
        <f t="shared" si="0"/>
        <v>11066</v>
      </c>
      <c r="G52" s="37">
        <f t="shared" si="1"/>
        <v>-0.33333333333393966</v>
      </c>
    </row>
    <row r="53" spans="4:10" x14ac:dyDescent="0.15">
      <c r="D53" s="37">
        <v>9453.3333333333321</v>
      </c>
      <c r="E53" s="9">
        <v>9453</v>
      </c>
      <c r="F53" s="9">
        <f t="shared" si="0"/>
        <v>18906</v>
      </c>
      <c r="G53" s="37">
        <f t="shared" si="1"/>
        <v>-0.33333333333212067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Q53"/>
  <sheetViews>
    <sheetView zoomScale="85" zoomScaleNormal="85" workbookViewId="0">
      <selection activeCell="L33" sqref="L33"/>
    </sheetView>
  </sheetViews>
  <sheetFormatPr defaultRowHeight="12" x14ac:dyDescent="0.15"/>
  <cols>
    <col min="1" max="1" width="4.75" style="9" customWidth="1"/>
    <col min="2" max="2" width="21.75" style="9" customWidth="1"/>
    <col min="3" max="3" width="12.25" style="9" bestFit="1" customWidth="1"/>
    <col min="4" max="4" width="10.125" style="9" bestFit="1" customWidth="1"/>
    <col min="5" max="13" width="9" style="9"/>
    <col min="14" max="14" width="9.375" style="9" customWidth="1"/>
    <col min="15" max="15" width="28.125" style="9" customWidth="1"/>
    <col min="16" max="16384" width="9" style="9"/>
  </cols>
  <sheetData>
    <row r="1" spans="1:17" x14ac:dyDescent="0.15">
      <c r="B1" s="9" t="s">
        <v>23</v>
      </c>
    </row>
    <row r="3" spans="1:17" x14ac:dyDescent="0.15">
      <c r="B3" s="9" t="s">
        <v>24</v>
      </c>
    </row>
    <row r="4" spans="1:17" x14ac:dyDescent="0.15">
      <c r="B4" s="10" t="s">
        <v>25</v>
      </c>
      <c r="C4" s="33" t="s">
        <v>124</v>
      </c>
      <c r="D4" s="12" t="s">
        <v>16</v>
      </c>
      <c r="E4" s="12" t="s">
        <v>88</v>
      </c>
      <c r="F4" s="9" t="s">
        <v>26</v>
      </c>
      <c r="G4" s="9" t="s">
        <v>17</v>
      </c>
      <c r="K4" s="9" t="s">
        <v>97</v>
      </c>
      <c r="M4" s="13"/>
      <c r="N4" s="13"/>
      <c r="O4" s="13"/>
      <c r="P4" s="13"/>
      <c r="Q4" s="19"/>
    </row>
    <row r="5" spans="1:17" x14ac:dyDescent="0.15">
      <c r="B5" s="14" t="s">
        <v>28</v>
      </c>
      <c r="C5" s="11" t="s">
        <v>29</v>
      </c>
      <c r="D5" s="34">
        <v>2400</v>
      </c>
      <c r="E5" s="34">
        <v>100</v>
      </c>
      <c r="F5" s="28"/>
      <c r="G5" s="35"/>
      <c r="H5" s="35"/>
      <c r="I5" s="35"/>
      <c r="J5" s="28"/>
      <c r="K5" s="11" t="s">
        <v>29</v>
      </c>
      <c r="L5" s="18">
        <v>140</v>
      </c>
      <c r="M5" s="13"/>
      <c r="N5" s="13"/>
      <c r="O5" s="13"/>
      <c r="P5" s="13"/>
      <c r="Q5" s="23"/>
    </row>
    <row r="6" spans="1:17" x14ac:dyDescent="0.15">
      <c r="A6" s="9" t="s">
        <v>98</v>
      </c>
      <c r="B6" s="30" t="s">
        <v>34</v>
      </c>
      <c r="C6" s="11" t="s">
        <v>35</v>
      </c>
      <c r="D6" s="15"/>
      <c r="E6" s="15"/>
      <c r="F6" s="35"/>
      <c r="G6" s="35"/>
      <c r="H6" s="35"/>
      <c r="I6" s="35"/>
      <c r="J6" s="28"/>
      <c r="K6" s="11" t="s">
        <v>35</v>
      </c>
      <c r="L6" s="18">
        <v>260</v>
      </c>
      <c r="M6" s="13"/>
      <c r="N6" s="13"/>
      <c r="O6" s="13"/>
      <c r="P6" s="13"/>
      <c r="Q6" s="23"/>
    </row>
    <row r="7" spans="1:17" x14ac:dyDescent="0.15">
      <c r="A7" s="9" t="s">
        <v>98</v>
      </c>
      <c r="B7" s="36" t="s">
        <v>39</v>
      </c>
      <c r="C7" s="11" t="s">
        <v>40</v>
      </c>
      <c r="D7" s="15"/>
      <c r="E7" s="15"/>
      <c r="F7" s="28"/>
      <c r="G7" s="35"/>
      <c r="H7" s="35"/>
      <c r="I7" s="35"/>
      <c r="J7" s="28"/>
      <c r="K7" s="11" t="s">
        <v>40</v>
      </c>
      <c r="L7" s="18">
        <v>280</v>
      </c>
      <c r="M7" s="13"/>
      <c r="N7" s="13"/>
      <c r="O7" s="13"/>
      <c r="P7" s="13"/>
      <c r="Q7" s="23"/>
    </row>
    <row r="8" spans="1:17" x14ac:dyDescent="0.15">
      <c r="B8" s="25"/>
      <c r="C8" s="11" t="s">
        <v>43</v>
      </c>
      <c r="D8" s="15"/>
      <c r="E8" s="15"/>
      <c r="F8" s="35"/>
      <c r="G8" s="35"/>
      <c r="H8" s="35"/>
      <c r="I8" s="35"/>
      <c r="J8" s="28"/>
      <c r="K8" s="11" t="s">
        <v>43</v>
      </c>
      <c r="L8" s="18">
        <v>380</v>
      </c>
      <c r="M8" s="13"/>
      <c r="N8" s="13"/>
      <c r="O8" s="13"/>
      <c r="P8" s="13"/>
    </row>
    <row r="9" spans="1:17" x14ac:dyDescent="0.15">
      <c r="C9" s="11" t="s">
        <v>46</v>
      </c>
      <c r="D9" s="15"/>
      <c r="E9" s="15"/>
      <c r="F9" s="28"/>
      <c r="G9" s="35"/>
      <c r="H9" s="35"/>
      <c r="I9" s="35"/>
      <c r="J9" s="35"/>
      <c r="K9" s="11" t="s">
        <v>46</v>
      </c>
      <c r="L9" s="18">
        <v>420</v>
      </c>
      <c r="M9" s="13"/>
      <c r="N9" s="13"/>
      <c r="O9" s="13"/>
    </row>
    <row r="10" spans="1:17" x14ac:dyDescent="0.15">
      <c r="C10" s="11" t="s">
        <v>47</v>
      </c>
      <c r="D10" s="15"/>
      <c r="E10" s="15"/>
      <c r="F10" s="35"/>
      <c r="G10" s="35"/>
      <c r="H10" s="35"/>
      <c r="I10" s="35"/>
      <c r="J10" s="35"/>
      <c r="K10" s="11" t="s">
        <v>47</v>
      </c>
      <c r="L10" s="18">
        <v>1780</v>
      </c>
      <c r="M10" s="13"/>
      <c r="N10" s="13"/>
      <c r="O10" s="13"/>
    </row>
    <row r="11" spans="1:17" x14ac:dyDescent="0.15">
      <c r="C11" s="11" t="s">
        <v>48</v>
      </c>
      <c r="D11" s="15"/>
      <c r="E11" s="15"/>
      <c r="F11" s="15"/>
      <c r="G11" s="26"/>
      <c r="H11" s="27"/>
      <c r="I11" s="27"/>
      <c r="K11" s="11" t="s">
        <v>48</v>
      </c>
      <c r="L11" s="18">
        <v>2100</v>
      </c>
      <c r="M11" s="13"/>
      <c r="N11" s="13"/>
      <c r="O11" s="13"/>
      <c r="P11" s="13"/>
      <c r="Q11" s="13"/>
    </row>
    <row r="12" spans="1:17" x14ac:dyDescent="0.15">
      <c r="C12" s="11" t="s">
        <v>49</v>
      </c>
      <c r="D12" s="15"/>
      <c r="E12" s="15"/>
      <c r="F12" s="15"/>
      <c r="G12" s="26"/>
      <c r="H12" s="27"/>
      <c r="I12" s="27"/>
      <c r="K12" s="11" t="s">
        <v>49</v>
      </c>
      <c r="L12" s="18">
        <v>5360</v>
      </c>
    </row>
    <row r="14" spans="1:17" x14ac:dyDescent="0.15">
      <c r="B14" s="9" t="s">
        <v>50</v>
      </c>
      <c r="D14" s="12" t="s">
        <v>16</v>
      </c>
      <c r="E14" s="12" t="s">
        <v>88</v>
      </c>
      <c r="F14" s="9" t="s">
        <v>26</v>
      </c>
      <c r="G14" s="9" t="s">
        <v>17</v>
      </c>
    </row>
    <row r="15" spans="1:17" x14ac:dyDescent="0.15">
      <c r="B15" s="10" t="s">
        <v>25</v>
      </c>
      <c r="C15" s="11" t="s">
        <v>29</v>
      </c>
      <c r="D15" s="15">
        <v>2026</v>
      </c>
      <c r="E15" s="15"/>
      <c r="F15" s="16"/>
      <c r="G15" s="17">
        <v>1</v>
      </c>
      <c r="H15" s="17">
        <v>11</v>
      </c>
      <c r="I15" s="17">
        <v>21</v>
      </c>
      <c r="J15" s="17">
        <v>41</v>
      </c>
      <c r="K15" s="11"/>
      <c r="L15" s="18"/>
      <c r="M15" s="13"/>
      <c r="N15" s="13"/>
      <c r="O15" s="13"/>
      <c r="P15" s="13"/>
      <c r="Q15" s="19"/>
    </row>
    <row r="16" spans="1:17" x14ac:dyDescent="0.15">
      <c r="B16" s="14" t="s">
        <v>28</v>
      </c>
      <c r="C16" s="11" t="s">
        <v>35</v>
      </c>
      <c r="D16" s="15">
        <v>2306</v>
      </c>
      <c r="E16" s="15"/>
      <c r="F16" s="21">
        <v>0</v>
      </c>
      <c r="G16" s="22">
        <v>87</v>
      </c>
      <c r="H16" s="22">
        <v>87</v>
      </c>
      <c r="I16" s="22">
        <v>100</v>
      </c>
      <c r="J16" s="22">
        <v>110</v>
      </c>
      <c r="K16" s="11"/>
      <c r="L16" s="18"/>
      <c r="M16" s="13"/>
      <c r="N16" s="13"/>
      <c r="O16" s="13"/>
      <c r="P16" s="13"/>
      <c r="Q16" s="23"/>
    </row>
    <row r="17" spans="2:17" x14ac:dyDescent="0.15">
      <c r="B17" s="20" t="s">
        <v>34</v>
      </c>
      <c r="C17" s="11" t="s">
        <v>40</v>
      </c>
      <c r="D17" s="15">
        <v>2554</v>
      </c>
      <c r="E17" s="15"/>
      <c r="F17" s="17"/>
      <c r="G17" s="17">
        <v>1</v>
      </c>
      <c r="H17" s="17">
        <v>9999999</v>
      </c>
      <c r="I17" s="17">
        <v>9999999</v>
      </c>
      <c r="J17" s="17"/>
      <c r="K17" s="11"/>
      <c r="L17" s="18"/>
      <c r="M17" s="13"/>
      <c r="N17" s="13"/>
      <c r="O17" s="13"/>
      <c r="P17" s="13"/>
      <c r="Q17" s="23"/>
    </row>
    <row r="18" spans="2:17" x14ac:dyDescent="0.15">
      <c r="B18" s="24" t="s">
        <v>39</v>
      </c>
      <c r="C18" s="11" t="s">
        <v>43</v>
      </c>
      <c r="D18" s="15">
        <v>2854</v>
      </c>
      <c r="E18" s="15"/>
      <c r="F18" s="22"/>
      <c r="G18" s="22">
        <v>100</v>
      </c>
      <c r="H18" s="22"/>
      <c r="I18" s="22"/>
      <c r="J18" s="22"/>
      <c r="K18" s="11"/>
      <c r="L18" s="18"/>
      <c r="M18" s="13"/>
      <c r="N18" s="13"/>
      <c r="O18" s="13"/>
      <c r="P18" s="13"/>
      <c r="Q18" s="23"/>
    </row>
    <row r="19" spans="2:17" x14ac:dyDescent="0.15">
      <c r="C19" s="11" t="s">
        <v>46</v>
      </c>
      <c r="D19" s="15">
        <v>4080</v>
      </c>
      <c r="E19" s="15"/>
      <c r="F19" s="16"/>
      <c r="G19" s="16">
        <v>1</v>
      </c>
      <c r="H19" s="17">
        <v>9999999</v>
      </c>
      <c r="I19" s="17">
        <v>9999999</v>
      </c>
      <c r="J19" s="16"/>
      <c r="K19" s="11"/>
      <c r="L19" s="18"/>
      <c r="M19" s="13"/>
      <c r="N19" s="13"/>
      <c r="O19" s="13"/>
      <c r="P19" s="13"/>
    </row>
    <row r="20" spans="2:17" x14ac:dyDescent="0.15">
      <c r="C20" s="11" t="s">
        <v>47</v>
      </c>
      <c r="D20" s="15">
        <v>6154</v>
      </c>
      <c r="E20" s="15"/>
      <c r="F20" s="22"/>
      <c r="G20" s="22">
        <v>140</v>
      </c>
      <c r="H20" s="22"/>
      <c r="I20" s="22"/>
      <c r="J20" s="22"/>
      <c r="K20" s="11"/>
      <c r="L20" s="18"/>
    </row>
    <row r="21" spans="2:17" x14ac:dyDescent="0.15">
      <c r="C21" s="11" t="s">
        <v>48</v>
      </c>
      <c r="D21" s="15">
        <v>11866</v>
      </c>
      <c r="E21" s="15"/>
      <c r="K21" s="11"/>
      <c r="L21" s="18"/>
    </row>
    <row r="22" spans="2:17" x14ac:dyDescent="0.15">
      <c r="C22" s="11" t="s">
        <v>49</v>
      </c>
      <c r="D22" s="15">
        <v>19706</v>
      </c>
      <c r="E22" s="15"/>
      <c r="K22" s="11"/>
      <c r="L22" s="18"/>
    </row>
    <row r="25" spans="2:17" x14ac:dyDescent="0.15">
      <c r="B25" s="9" t="s">
        <v>62</v>
      </c>
      <c r="D25" s="9" t="s">
        <v>16</v>
      </c>
      <c r="F25" s="9" t="s">
        <v>26</v>
      </c>
      <c r="G25" s="9" t="s">
        <v>17</v>
      </c>
      <c r="L25" s="28"/>
      <c r="M25" s="28"/>
      <c r="N25" s="28"/>
    </row>
    <row r="26" spans="2:17" x14ac:dyDescent="0.15">
      <c r="B26" s="10" t="s">
        <v>25</v>
      </c>
      <c r="C26" s="11" t="s">
        <v>29</v>
      </c>
      <c r="D26" s="15">
        <v>1514</v>
      </c>
      <c r="E26" s="15"/>
      <c r="F26" s="16"/>
      <c r="G26" s="17">
        <v>1</v>
      </c>
      <c r="H26" s="17">
        <v>11</v>
      </c>
      <c r="I26" s="17">
        <v>21</v>
      </c>
      <c r="J26" s="17">
        <v>41</v>
      </c>
      <c r="L26" s="29"/>
      <c r="M26" s="13"/>
      <c r="N26" s="13"/>
      <c r="O26" s="13"/>
      <c r="P26" s="13"/>
      <c r="Q26" s="19"/>
    </row>
    <row r="27" spans="2:17" x14ac:dyDescent="0.15">
      <c r="B27" s="14" t="s">
        <v>28</v>
      </c>
      <c r="C27" s="11" t="s">
        <v>35</v>
      </c>
      <c r="D27" s="15">
        <v>1954</v>
      </c>
      <c r="E27" s="15"/>
      <c r="F27" s="21">
        <v>0</v>
      </c>
      <c r="G27" s="21">
        <v>73</v>
      </c>
      <c r="H27" s="21">
        <v>73</v>
      </c>
      <c r="I27" s="21">
        <v>100</v>
      </c>
      <c r="J27" s="21">
        <v>120</v>
      </c>
      <c r="L27" s="29"/>
      <c r="M27" s="13"/>
      <c r="N27" s="13"/>
      <c r="O27" s="13"/>
      <c r="P27" s="13"/>
      <c r="Q27" s="23"/>
    </row>
    <row r="28" spans="2:17" x14ac:dyDescent="0.15">
      <c r="B28" s="20" t="s">
        <v>34</v>
      </c>
      <c r="C28" s="11" t="s">
        <v>40</v>
      </c>
      <c r="D28" s="15">
        <v>2426</v>
      </c>
      <c r="E28" s="15"/>
      <c r="F28" s="17"/>
      <c r="G28" s="17">
        <v>1</v>
      </c>
      <c r="H28" s="17">
        <v>9999999</v>
      </c>
      <c r="I28" s="17">
        <v>9999999</v>
      </c>
      <c r="J28" s="16"/>
      <c r="L28" s="29"/>
      <c r="M28" s="13"/>
      <c r="N28" s="13"/>
      <c r="O28" s="13"/>
      <c r="P28" s="13"/>
      <c r="Q28" s="23"/>
    </row>
    <row r="29" spans="2:17" x14ac:dyDescent="0.15">
      <c r="B29" s="24" t="s">
        <v>39</v>
      </c>
      <c r="C29" s="11" t="s">
        <v>43</v>
      </c>
      <c r="D29" s="15">
        <v>2926</v>
      </c>
      <c r="E29" s="15"/>
      <c r="F29" s="22"/>
      <c r="G29" s="22">
        <v>100</v>
      </c>
      <c r="H29" s="22"/>
      <c r="I29" s="22"/>
      <c r="J29" s="22"/>
      <c r="L29" s="29"/>
      <c r="M29" s="13"/>
      <c r="N29" s="13"/>
      <c r="O29" s="13"/>
      <c r="P29" s="13"/>
      <c r="Q29" s="23"/>
    </row>
    <row r="30" spans="2:17" x14ac:dyDescent="0.15">
      <c r="C30" s="11" t="s">
        <v>46</v>
      </c>
      <c r="D30" s="15">
        <v>5340</v>
      </c>
      <c r="E30" s="15"/>
      <c r="F30" s="16"/>
      <c r="G30" s="16">
        <v>1</v>
      </c>
      <c r="H30" s="17">
        <v>9999999</v>
      </c>
      <c r="I30" s="17">
        <v>9999999</v>
      </c>
      <c r="J30" s="16"/>
      <c r="L30" s="29"/>
      <c r="M30" s="13"/>
      <c r="N30" s="13"/>
      <c r="O30" s="13"/>
      <c r="P30" s="13"/>
    </row>
    <row r="31" spans="2:17" x14ac:dyDescent="0.15">
      <c r="C31" s="11" t="s">
        <v>47</v>
      </c>
      <c r="D31" s="15">
        <v>8126</v>
      </c>
      <c r="E31" s="15"/>
      <c r="F31" s="22"/>
      <c r="G31" s="22">
        <v>140</v>
      </c>
      <c r="H31" s="22"/>
      <c r="I31" s="22"/>
      <c r="J31" s="22"/>
      <c r="L31" s="29"/>
      <c r="M31" s="28"/>
      <c r="N31" s="28"/>
    </row>
    <row r="32" spans="2:17" x14ac:dyDescent="0.15">
      <c r="C32" s="11" t="s">
        <v>48</v>
      </c>
      <c r="D32" s="15">
        <v>19234</v>
      </c>
      <c r="E32" s="15"/>
      <c r="L32" s="29"/>
      <c r="M32" s="28"/>
      <c r="N32" s="28"/>
    </row>
    <row r="33" spans="2:17" x14ac:dyDescent="0.15">
      <c r="C33" s="11" t="s">
        <v>49</v>
      </c>
      <c r="D33" s="15">
        <v>31654</v>
      </c>
      <c r="E33" s="15"/>
      <c r="L33" s="29"/>
      <c r="M33" s="28"/>
      <c r="N33" s="28"/>
    </row>
    <row r="34" spans="2:17" x14ac:dyDescent="0.15">
      <c r="C34" s="11"/>
      <c r="D34" s="15"/>
      <c r="E34" s="15"/>
      <c r="L34" s="29"/>
      <c r="M34" s="28"/>
      <c r="N34" s="28"/>
    </row>
    <row r="35" spans="2:17" x14ac:dyDescent="0.15">
      <c r="L35" s="29"/>
      <c r="M35" s="28"/>
      <c r="N35" s="28"/>
    </row>
    <row r="36" spans="2:17" x14ac:dyDescent="0.15">
      <c r="B36" s="9" t="s">
        <v>65</v>
      </c>
      <c r="D36" s="9" t="s">
        <v>16</v>
      </c>
      <c r="F36" s="9" t="s">
        <v>26</v>
      </c>
      <c r="G36" s="9" t="s">
        <v>17</v>
      </c>
      <c r="L36" s="29"/>
      <c r="M36" s="28"/>
      <c r="N36" s="28"/>
    </row>
    <row r="37" spans="2:17" x14ac:dyDescent="0.15">
      <c r="B37" s="10" t="s">
        <v>25</v>
      </c>
      <c r="C37" s="11" t="s">
        <v>29</v>
      </c>
      <c r="D37" s="15">
        <f>500*2</f>
        <v>1000</v>
      </c>
      <c r="E37" s="15"/>
      <c r="F37" s="16"/>
      <c r="G37" s="17">
        <v>1</v>
      </c>
      <c r="H37" s="17">
        <v>21</v>
      </c>
      <c r="I37" s="17">
        <v>41</v>
      </c>
      <c r="J37" s="16"/>
      <c r="L37" s="29"/>
      <c r="M37" s="28"/>
      <c r="N37" s="9" t="s">
        <v>66</v>
      </c>
    </row>
    <row r="38" spans="2:17" x14ac:dyDescent="0.15">
      <c r="B38" s="14" t="s">
        <v>28</v>
      </c>
      <c r="C38" s="11" t="s">
        <v>35</v>
      </c>
      <c r="D38" s="15">
        <f>800*2</f>
        <v>1600</v>
      </c>
      <c r="E38" s="15"/>
      <c r="F38" s="21">
        <v>0</v>
      </c>
      <c r="G38" s="21">
        <v>60</v>
      </c>
      <c r="H38" s="21">
        <v>100</v>
      </c>
      <c r="I38" s="21">
        <v>130</v>
      </c>
      <c r="J38" s="22"/>
      <c r="L38" s="29"/>
      <c r="M38" s="28"/>
      <c r="N38" s="9" t="s">
        <v>67</v>
      </c>
      <c r="O38" s="9" t="s">
        <v>51</v>
      </c>
      <c r="P38" s="9" t="s">
        <v>68</v>
      </c>
      <c r="Q38" s="23" t="s">
        <v>125</v>
      </c>
    </row>
    <row r="39" spans="2:17" x14ac:dyDescent="0.15">
      <c r="B39" s="20" t="s">
        <v>34</v>
      </c>
      <c r="C39" s="11" t="s">
        <v>40</v>
      </c>
      <c r="D39" s="15">
        <f>1150*2</f>
        <v>2300</v>
      </c>
      <c r="E39" s="15"/>
      <c r="F39" s="17"/>
      <c r="G39" s="17">
        <v>1</v>
      </c>
      <c r="H39" s="17">
        <v>9999999</v>
      </c>
      <c r="I39" s="17">
        <v>9999999</v>
      </c>
      <c r="J39" s="16"/>
      <c r="L39" s="29"/>
      <c r="M39" s="28"/>
      <c r="O39" s="9" t="s">
        <v>54</v>
      </c>
      <c r="P39" s="9" t="s">
        <v>55</v>
      </c>
      <c r="Q39" s="23" t="s">
        <v>82</v>
      </c>
    </row>
    <row r="40" spans="2:17" x14ac:dyDescent="0.15">
      <c r="B40" s="24" t="s">
        <v>39</v>
      </c>
      <c r="C40" s="11" t="s">
        <v>43</v>
      </c>
      <c r="D40" s="15">
        <f>1500*2</f>
        <v>3000</v>
      </c>
      <c r="E40" s="15"/>
      <c r="F40" s="22"/>
      <c r="G40" s="22">
        <v>100</v>
      </c>
      <c r="H40" s="22"/>
      <c r="I40" s="22"/>
      <c r="J40" s="22"/>
      <c r="L40" s="29"/>
      <c r="M40" s="28"/>
      <c r="O40" s="9" t="s">
        <v>57</v>
      </c>
      <c r="P40" s="9" t="s">
        <v>70</v>
      </c>
      <c r="Q40" s="23" t="s">
        <v>126</v>
      </c>
    </row>
    <row r="41" spans="2:17" x14ac:dyDescent="0.15">
      <c r="C41" s="11" t="s">
        <v>46</v>
      </c>
      <c r="D41" s="15">
        <f>3300*2</f>
        <v>6600</v>
      </c>
      <c r="E41" s="15"/>
      <c r="F41" s="16"/>
      <c r="G41" s="16">
        <v>1</v>
      </c>
      <c r="H41" s="17">
        <v>9999999</v>
      </c>
      <c r="I41" s="17">
        <v>9999999</v>
      </c>
      <c r="J41" s="16"/>
      <c r="L41" s="29"/>
      <c r="M41" s="28"/>
      <c r="N41" s="9" t="s">
        <v>72</v>
      </c>
      <c r="O41" s="9" t="s">
        <v>60</v>
      </c>
      <c r="P41" s="9" t="s">
        <v>55</v>
      </c>
    </row>
    <row r="42" spans="2:17" x14ac:dyDescent="0.15">
      <c r="C42" s="11" t="s">
        <v>47</v>
      </c>
      <c r="D42" s="15">
        <f>5050*2</f>
        <v>10100</v>
      </c>
      <c r="E42" s="15"/>
      <c r="F42" s="22"/>
      <c r="G42" s="22">
        <v>140</v>
      </c>
      <c r="H42" s="22"/>
      <c r="I42" s="22"/>
      <c r="J42" s="22"/>
      <c r="N42" s="9" t="s">
        <v>44</v>
      </c>
      <c r="O42" s="9" t="s">
        <v>60</v>
      </c>
      <c r="P42" s="9" t="s">
        <v>61</v>
      </c>
    </row>
    <row r="43" spans="2:17" x14ac:dyDescent="0.15">
      <c r="C43" s="11" t="s">
        <v>48</v>
      </c>
      <c r="D43" s="15">
        <f>13300*2</f>
        <v>26600</v>
      </c>
      <c r="E43" s="15"/>
    </row>
    <row r="44" spans="2:17" x14ac:dyDescent="0.15">
      <c r="C44" s="11" t="s">
        <v>49</v>
      </c>
      <c r="D44" s="15">
        <f>21800*2</f>
        <v>43600</v>
      </c>
      <c r="E44" s="15"/>
    </row>
    <row r="46" spans="2:17" x14ac:dyDescent="0.15">
      <c r="D46" s="37">
        <v>756.66666666666674</v>
      </c>
      <c r="E46" s="9">
        <v>757</v>
      </c>
      <c r="F46" s="9">
        <f>+E46*2</f>
        <v>1514</v>
      </c>
      <c r="G46" s="37">
        <f>E46-D46</f>
        <v>0.33333333333325754</v>
      </c>
      <c r="I46" s="37">
        <v>66.666666666666671</v>
      </c>
      <c r="J46" s="9">
        <v>67</v>
      </c>
      <c r="K46" s="9">
        <f>+J46</f>
        <v>67</v>
      </c>
      <c r="L46" s="9">
        <f>+J47</f>
        <v>67</v>
      </c>
      <c r="M46" s="9">
        <f>+J48</f>
        <v>93</v>
      </c>
      <c r="N46" s="9">
        <f>+J49</f>
        <v>113</v>
      </c>
    </row>
    <row r="47" spans="2:17" x14ac:dyDescent="0.15">
      <c r="D47" s="37">
        <v>976.66666666666663</v>
      </c>
      <c r="E47" s="9">
        <v>977</v>
      </c>
      <c r="F47" s="9">
        <f t="shared" ref="F47:F53" si="0">+E47*2</f>
        <v>1954</v>
      </c>
      <c r="G47" s="37">
        <f t="shared" ref="G47:G53" si="1">E47-D47</f>
        <v>0.33333333333337123</v>
      </c>
      <c r="I47" s="37">
        <v>66.666666666666671</v>
      </c>
      <c r="J47" s="9">
        <v>67</v>
      </c>
    </row>
    <row r="48" spans="2:17" x14ac:dyDescent="0.15">
      <c r="D48" s="37">
        <v>1213.3333333333333</v>
      </c>
      <c r="E48" s="9">
        <v>1213</v>
      </c>
      <c r="F48" s="9">
        <f t="shared" si="0"/>
        <v>2426</v>
      </c>
      <c r="G48" s="37">
        <f t="shared" si="1"/>
        <v>-0.33333333333325754</v>
      </c>
      <c r="I48" s="37">
        <v>93.333333333333329</v>
      </c>
      <c r="J48" s="9">
        <v>93</v>
      </c>
    </row>
    <row r="49" spans="4:10" x14ac:dyDescent="0.15">
      <c r="D49" s="37">
        <v>1463.3333333333333</v>
      </c>
      <c r="E49" s="9">
        <v>1463</v>
      </c>
      <c r="F49" s="9">
        <f t="shared" si="0"/>
        <v>2926</v>
      </c>
      <c r="G49" s="37">
        <f t="shared" si="1"/>
        <v>-0.33333333333325754</v>
      </c>
      <c r="I49" s="37">
        <v>113.33333333333334</v>
      </c>
      <c r="J49" s="9">
        <v>113</v>
      </c>
    </row>
    <row r="50" spans="4:10" x14ac:dyDescent="0.15">
      <c r="D50" s="37">
        <v>2670</v>
      </c>
      <c r="E50" s="9">
        <v>2670</v>
      </c>
      <c r="F50" s="9">
        <f t="shared" si="0"/>
        <v>5340</v>
      </c>
      <c r="G50" s="37">
        <f t="shared" si="1"/>
        <v>0</v>
      </c>
    </row>
    <row r="51" spans="4:10" x14ac:dyDescent="0.15">
      <c r="D51" s="37">
        <v>4063.333333333333</v>
      </c>
      <c r="E51" s="9">
        <v>4063</v>
      </c>
      <c r="F51" s="9">
        <f t="shared" si="0"/>
        <v>8126</v>
      </c>
      <c r="G51" s="37">
        <f t="shared" si="1"/>
        <v>-0.33333333333303017</v>
      </c>
    </row>
    <row r="52" spans="4:10" x14ac:dyDescent="0.15">
      <c r="D52" s="37">
        <v>9616.6666666666679</v>
      </c>
      <c r="E52" s="9">
        <v>9617</v>
      </c>
      <c r="F52" s="9">
        <f t="shared" si="0"/>
        <v>19234</v>
      </c>
      <c r="G52" s="37">
        <f t="shared" si="1"/>
        <v>0.33333333333212067</v>
      </c>
    </row>
    <row r="53" spans="4:10" x14ac:dyDescent="0.15">
      <c r="D53" s="37">
        <v>15826.666666666666</v>
      </c>
      <c r="E53" s="9">
        <v>15827</v>
      </c>
      <c r="F53" s="9">
        <f t="shared" si="0"/>
        <v>31654</v>
      </c>
      <c r="G53" s="37">
        <f t="shared" si="1"/>
        <v>0.33333333333393966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Q53"/>
  <sheetViews>
    <sheetView zoomScale="85" zoomScaleNormal="85" workbookViewId="0">
      <selection activeCell="K18" sqref="K18"/>
    </sheetView>
  </sheetViews>
  <sheetFormatPr defaultRowHeight="12" x14ac:dyDescent="0.15"/>
  <cols>
    <col min="1" max="1" width="4.75" style="9" customWidth="1"/>
    <col min="2" max="2" width="21.75" style="9" customWidth="1"/>
    <col min="3" max="3" width="12.25" style="9" bestFit="1" customWidth="1"/>
    <col min="4" max="4" width="10.125" style="9" bestFit="1" customWidth="1"/>
    <col min="5" max="13" width="9" style="9"/>
    <col min="14" max="14" width="9.375" style="9" customWidth="1"/>
    <col min="15" max="15" width="28.125" style="9" customWidth="1"/>
    <col min="16" max="16384" width="9" style="9"/>
  </cols>
  <sheetData>
    <row r="1" spans="1:17" x14ac:dyDescent="0.15">
      <c r="B1" s="9" t="s">
        <v>23</v>
      </c>
    </row>
    <row r="3" spans="1:17" x14ac:dyDescent="0.15">
      <c r="B3" s="9" t="s">
        <v>24</v>
      </c>
    </row>
    <row r="4" spans="1:17" x14ac:dyDescent="0.15">
      <c r="B4" s="10" t="s">
        <v>25</v>
      </c>
      <c r="C4" s="33" t="s">
        <v>127</v>
      </c>
      <c r="D4" s="12" t="s">
        <v>16</v>
      </c>
      <c r="E4" s="12" t="s">
        <v>88</v>
      </c>
      <c r="F4" s="9" t="s">
        <v>26</v>
      </c>
      <c r="G4" s="9" t="s">
        <v>17</v>
      </c>
      <c r="K4" s="9" t="s">
        <v>97</v>
      </c>
      <c r="M4" s="13"/>
      <c r="N4" s="13"/>
      <c r="O4" s="13"/>
      <c r="P4" s="13"/>
      <c r="Q4" s="19"/>
    </row>
    <row r="5" spans="1:17" x14ac:dyDescent="0.15">
      <c r="B5" s="14" t="s">
        <v>28</v>
      </c>
      <c r="C5" s="11" t="s">
        <v>29</v>
      </c>
      <c r="D5" s="34">
        <v>2000</v>
      </c>
      <c r="E5" s="34"/>
      <c r="F5" s="28"/>
      <c r="G5" s="35"/>
      <c r="H5" s="35"/>
      <c r="I5" s="35"/>
      <c r="J5" s="28"/>
      <c r="K5" s="11" t="s">
        <v>29</v>
      </c>
      <c r="L5" s="18"/>
      <c r="M5" s="13"/>
      <c r="N5" s="13"/>
      <c r="O5" s="13"/>
      <c r="P5" s="13"/>
      <c r="Q5" s="23"/>
    </row>
    <row r="6" spans="1:17" x14ac:dyDescent="0.15">
      <c r="A6" s="9" t="s">
        <v>98</v>
      </c>
      <c r="B6" s="30" t="s">
        <v>34</v>
      </c>
      <c r="C6" s="11" t="s">
        <v>35</v>
      </c>
      <c r="D6" s="15"/>
      <c r="E6" s="15"/>
      <c r="F6" s="35"/>
      <c r="G6" s="35"/>
      <c r="H6" s="35"/>
      <c r="I6" s="35"/>
      <c r="J6" s="28"/>
      <c r="K6" s="11" t="s">
        <v>35</v>
      </c>
      <c r="L6" s="18"/>
      <c r="M6" s="13"/>
      <c r="N6" s="13"/>
      <c r="O6" s="13"/>
      <c r="P6" s="13"/>
      <c r="Q6" s="23"/>
    </row>
    <row r="7" spans="1:17" x14ac:dyDescent="0.15">
      <c r="A7" s="9" t="s">
        <v>98</v>
      </c>
      <c r="B7" s="36" t="s">
        <v>39</v>
      </c>
      <c r="C7" s="11" t="s">
        <v>40</v>
      </c>
      <c r="D7" s="15"/>
      <c r="E7" s="15"/>
      <c r="F7" s="28"/>
      <c r="G7" s="35"/>
      <c r="H7" s="35"/>
      <c r="I7" s="35"/>
      <c r="J7" s="28"/>
      <c r="K7" s="11" t="s">
        <v>40</v>
      </c>
      <c r="L7" s="18"/>
      <c r="M7" s="13"/>
      <c r="N7" s="13"/>
      <c r="O7" s="13"/>
      <c r="P7" s="13"/>
      <c r="Q7" s="23"/>
    </row>
    <row r="8" spans="1:17" x14ac:dyDescent="0.15">
      <c r="B8" s="25"/>
      <c r="C8" s="11" t="s">
        <v>43</v>
      </c>
      <c r="D8" s="15"/>
      <c r="E8" s="15"/>
      <c r="F8" s="35"/>
      <c r="G8" s="35"/>
      <c r="H8" s="35"/>
      <c r="I8" s="35"/>
      <c r="J8" s="28"/>
      <c r="K8" s="11" t="s">
        <v>43</v>
      </c>
      <c r="L8" s="18"/>
      <c r="M8" s="13"/>
      <c r="N8" s="13"/>
      <c r="O8" s="13"/>
      <c r="P8" s="13"/>
    </row>
    <row r="9" spans="1:17" x14ac:dyDescent="0.15">
      <c r="C9" s="11" t="s">
        <v>46</v>
      </c>
      <c r="D9" s="15"/>
      <c r="E9" s="15"/>
      <c r="F9" s="28"/>
      <c r="G9" s="35"/>
      <c r="H9" s="35"/>
      <c r="I9" s="35"/>
      <c r="J9" s="35"/>
      <c r="K9" s="11" t="s">
        <v>46</v>
      </c>
      <c r="L9" s="18"/>
      <c r="M9" s="13"/>
      <c r="N9" s="13"/>
      <c r="O9" s="13"/>
    </row>
    <row r="10" spans="1:17" x14ac:dyDescent="0.15">
      <c r="C10" s="11" t="s">
        <v>47</v>
      </c>
      <c r="D10" s="15"/>
      <c r="E10" s="15"/>
      <c r="F10" s="35"/>
      <c r="G10" s="35"/>
      <c r="H10" s="35"/>
      <c r="I10" s="35"/>
      <c r="J10" s="35"/>
      <c r="K10" s="11" t="s">
        <v>47</v>
      </c>
      <c r="L10" s="18"/>
      <c r="M10" s="13"/>
      <c r="N10" s="13"/>
      <c r="O10" s="13"/>
    </row>
    <row r="11" spans="1:17" x14ac:dyDescent="0.15">
      <c r="C11" s="11" t="s">
        <v>48</v>
      </c>
      <c r="D11" s="15"/>
      <c r="E11" s="15"/>
      <c r="F11" s="15"/>
      <c r="G11" s="26"/>
      <c r="H11" s="27"/>
      <c r="I11" s="27"/>
      <c r="K11" s="11" t="s">
        <v>48</v>
      </c>
      <c r="L11" s="18"/>
      <c r="M11" s="13"/>
      <c r="N11" s="13"/>
      <c r="O11" s="13"/>
      <c r="P11" s="13"/>
      <c r="Q11" s="13"/>
    </row>
    <row r="12" spans="1:17" x14ac:dyDescent="0.15">
      <c r="C12" s="11" t="s">
        <v>49</v>
      </c>
      <c r="D12" s="15"/>
      <c r="E12" s="15"/>
      <c r="F12" s="15"/>
      <c r="G12" s="26"/>
      <c r="H12" s="27"/>
      <c r="I12" s="27"/>
      <c r="K12" s="11" t="s">
        <v>49</v>
      </c>
      <c r="L12" s="18"/>
    </row>
    <row r="14" spans="1:17" x14ac:dyDescent="0.15">
      <c r="B14" s="9" t="s">
        <v>50</v>
      </c>
      <c r="D14" s="12" t="s">
        <v>16</v>
      </c>
      <c r="E14" s="12" t="s">
        <v>88</v>
      </c>
      <c r="F14" s="9" t="s">
        <v>26</v>
      </c>
      <c r="G14" s="9" t="s">
        <v>17</v>
      </c>
    </row>
    <row r="15" spans="1:17" x14ac:dyDescent="0.15">
      <c r="B15" s="10" t="s">
        <v>25</v>
      </c>
      <c r="C15" s="11" t="s">
        <v>29</v>
      </c>
      <c r="D15" s="15">
        <v>1666</v>
      </c>
      <c r="E15" s="15"/>
      <c r="F15" s="16"/>
      <c r="G15" s="17">
        <v>1</v>
      </c>
      <c r="H15" s="17">
        <v>11</v>
      </c>
      <c r="I15" s="17">
        <v>21</v>
      </c>
      <c r="J15" s="17">
        <v>41</v>
      </c>
      <c r="K15" s="11"/>
      <c r="L15" s="18"/>
      <c r="M15" s="13"/>
      <c r="N15" s="13"/>
      <c r="O15" s="13"/>
      <c r="P15" s="13"/>
      <c r="Q15" s="19"/>
    </row>
    <row r="16" spans="1:17" x14ac:dyDescent="0.15">
      <c r="B16" s="14" t="s">
        <v>28</v>
      </c>
      <c r="C16" s="11" t="s">
        <v>35</v>
      </c>
      <c r="D16" s="15">
        <v>1866</v>
      </c>
      <c r="E16" s="15"/>
      <c r="F16" s="21">
        <v>0</v>
      </c>
      <c r="G16" s="22">
        <v>20</v>
      </c>
      <c r="H16" s="22">
        <v>20</v>
      </c>
      <c r="I16" s="22">
        <v>33</v>
      </c>
      <c r="J16" s="22">
        <v>43</v>
      </c>
      <c r="K16" s="11"/>
      <c r="L16" s="18"/>
      <c r="M16" s="13"/>
      <c r="N16" s="13"/>
      <c r="O16" s="13"/>
      <c r="P16" s="13"/>
      <c r="Q16" s="23"/>
    </row>
    <row r="17" spans="2:17" x14ac:dyDescent="0.15">
      <c r="B17" s="20" t="s">
        <v>34</v>
      </c>
      <c r="C17" s="11" t="s">
        <v>40</v>
      </c>
      <c r="D17" s="15">
        <v>2100</v>
      </c>
      <c r="E17" s="15"/>
      <c r="F17" s="17"/>
      <c r="G17" s="17">
        <v>1</v>
      </c>
      <c r="H17" s="17">
        <v>9999999</v>
      </c>
      <c r="I17" s="17">
        <v>9999999</v>
      </c>
      <c r="J17" s="17"/>
      <c r="K17" s="11"/>
      <c r="L17" s="18"/>
      <c r="M17" s="13"/>
      <c r="N17" s="13"/>
      <c r="O17" s="13"/>
      <c r="P17" s="13"/>
      <c r="Q17" s="23"/>
    </row>
    <row r="18" spans="2:17" x14ac:dyDescent="0.15">
      <c r="B18" s="24" t="s">
        <v>39</v>
      </c>
      <c r="C18" s="11" t="s">
        <v>43</v>
      </c>
      <c r="D18" s="15">
        <v>2334</v>
      </c>
      <c r="E18" s="15"/>
      <c r="F18" s="22"/>
      <c r="G18" s="22">
        <v>100</v>
      </c>
      <c r="H18" s="22"/>
      <c r="I18" s="22"/>
      <c r="J18" s="22"/>
      <c r="K18" s="11"/>
      <c r="L18" s="18"/>
      <c r="M18" s="13"/>
      <c r="N18" s="13"/>
      <c r="O18" s="13"/>
      <c r="P18" s="13"/>
      <c r="Q18" s="23"/>
    </row>
    <row r="19" spans="2:17" x14ac:dyDescent="0.15">
      <c r="C19" s="11" t="s">
        <v>46</v>
      </c>
      <c r="D19" s="15">
        <v>3534</v>
      </c>
      <c r="E19" s="15"/>
      <c r="F19" s="16"/>
      <c r="G19" s="16">
        <v>1</v>
      </c>
      <c r="H19" s="17">
        <v>9999999</v>
      </c>
      <c r="I19" s="17">
        <v>9999999</v>
      </c>
      <c r="J19" s="16"/>
      <c r="K19" s="11"/>
      <c r="L19" s="18"/>
      <c r="M19" s="13"/>
      <c r="N19" s="13"/>
      <c r="O19" s="13"/>
      <c r="P19" s="13"/>
    </row>
    <row r="20" spans="2:17" x14ac:dyDescent="0.15">
      <c r="C20" s="11" t="s">
        <v>47</v>
      </c>
      <c r="D20" s="15">
        <v>4700</v>
      </c>
      <c r="E20" s="15"/>
      <c r="F20" s="22"/>
      <c r="G20" s="22">
        <v>140</v>
      </c>
      <c r="H20" s="22"/>
      <c r="I20" s="22"/>
      <c r="J20" s="22"/>
      <c r="K20" s="11"/>
      <c r="L20" s="18"/>
    </row>
    <row r="21" spans="2:17" x14ac:dyDescent="0.15">
      <c r="C21" s="11" t="s">
        <v>48</v>
      </c>
      <c r="D21" s="15">
        <v>10200</v>
      </c>
      <c r="E21" s="15"/>
      <c r="K21" s="11"/>
      <c r="L21" s="18"/>
    </row>
    <row r="22" spans="2:17" x14ac:dyDescent="0.15">
      <c r="C22" s="11" t="s">
        <v>49</v>
      </c>
      <c r="D22" s="15">
        <v>15866</v>
      </c>
      <c r="E22" s="15"/>
      <c r="K22" s="11"/>
      <c r="L22" s="18"/>
    </row>
    <row r="25" spans="2:17" x14ac:dyDescent="0.15">
      <c r="B25" s="9" t="s">
        <v>62</v>
      </c>
      <c r="D25" s="9" t="s">
        <v>16</v>
      </c>
      <c r="F25" s="9" t="s">
        <v>26</v>
      </c>
      <c r="G25" s="9" t="s">
        <v>17</v>
      </c>
      <c r="L25" s="28"/>
      <c r="M25" s="28"/>
      <c r="N25" s="28"/>
    </row>
    <row r="26" spans="2:17" x14ac:dyDescent="0.15">
      <c r="B26" s="10" t="s">
        <v>25</v>
      </c>
      <c r="C26" s="11" t="s">
        <v>29</v>
      </c>
      <c r="D26" s="15">
        <v>1334</v>
      </c>
      <c r="E26" s="15"/>
      <c r="F26" s="16"/>
      <c r="G26" s="17">
        <v>1</v>
      </c>
      <c r="H26" s="17">
        <v>11</v>
      </c>
      <c r="I26" s="17">
        <v>21</v>
      </c>
      <c r="J26" s="17">
        <v>41</v>
      </c>
      <c r="L26" s="29"/>
      <c r="M26" s="13"/>
      <c r="N26" s="13"/>
      <c r="O26" s="13"/>
      <c r="P26" s="13"/>
      <c r="Q26" s="19"/>
    </row>
    <row r="27" spans="2:17" x14ac:dyDescent="0.15">
      <c r="B27" s="14" t="s">
        <v>28</v>
      </c>
      <c r="C27" s="11" t="s">
        <v>35</v>
      </c>
      <c r="D27" s="15">
        <v>1734</v>
      </c>
      <c r="E27" s="15"/>
      <c r="F27" s="21">
        <v>0</v>
      </c>
      <c r="G27" s="21">
        <v>40</v>
      </c>
      <c r="H27" s="21">
        <v>40</v>
      </c>
      <c r="I27" s="21">
        <v>67</v>
      </c>
      <c r="J27" s="21">
        <v>87</v>
      </c>
      <c r="L27" s="29"/>
      <c r="M27" s="13"/>
      <c r="N27" s="13"/>
      <c r="O27" s="13"/>
      <c r="P27" s="13"/>
      <c r="Q27" s="23"/>
    </row>
    <row r="28" spans="2:17" x14ac:dyDescent="0.15">
      <c r="B28" s="20" t="s">
        <v>34</v>
      </c>
      <c r="C28" s="11" t="s">
        <v>40</v>
      </c>
      <c r="D28" s="15">
        <v>2200</v>
      </c>
      <c r="E28" s="15"/>
      <c r="F28" s="17"/>
      <c r="G28" s="17">
        <v>1</v>
      </c>
      <c r="H28" s="17">
        <v>9999999</v>
      </c>
      <c r="I28" s="17">
        <v>9999999</v>
      </c>
      <c r="J28" s="16"/>
      <c r="L28" s="29"/>
      <c r="M28" s="13"/>
      <c r="N28" s="13"/>
      <c r="O28" s="13"/>
      <c r="P28" s="13"/>
      <c r="Q28" s="23"/>
    </row>
    <row r="29" spans="2:17" x14ac:dyDescent="0.15">
      <c r="B29" s="24" t="s">
        <v>39</v>
      </c>
      <c r="C29" s="11" t="s">
        <v>43</v>
      </c>
      <c r="D29" s="15">
        <v>2666</v>
      </c>
      <c r="E29" s="15"/>
      <c r="F29" s="22"/>
      <c r="G29" s="22">
        <v>100</v>
      </c>
      <c r="H29" s="22"/>
      <c r="I29" s="22"/>
      <c r="J29" s="22"/>
      <c r="L29" s="29"/>
      <c r="M29" s="13"/>
      <c r="N29" s="13"/>
      <c r="O29" s="13"/>
      <c r="P29" s="13"/>
      <c r="Q29" s="23"/>
    </row>
    <row r="30" spans="2:17" x14ac:dyDescent="0.15">
      <c r="C30" s="11" t="s">
        <v>46</v>
      </c>
      <c r="D30" s="15">
        <v>5066</v>
      </c>
      <c r="E30" s="15"/>
      <c r="F30" s="16"/>
      <c r="G30" s="16">
        <v>1</v>
      </c>
      <c r="H30" s="17">
        <v>9999999</v>
      </c>
      <c r="I30" s="17">
        <v>9999999</v>
      </c>
      <c r="J30" s="16"/>
      <c r="L30" s="29"/>
      <c r="M30" s="13"/>
      <c r="N30" s="13"/>
      <c r="O30" s="13"/>
      <c r="P30" s="13"/>
    </row>
    <row r="31" spans="2:17" x14ac:dyDescent="0.15">
      <c r="C31" s="11" t="s">
        <v>47</v>
      </c>
      <c r="D31" s="15">
        <v>7400</v>
      </c>
      <c r="E31" s="15"/>
      <c r="F31" s="22"/>
      <c r="G31" s="22">
        <v>140</v>
      </c>
      <c r="H31" s="22"/>
      <c r="I31" s="22"/>
      <c r="J31" s="22"/>
      <c r="L31" s="29"/>
      <c r="M31" s="28"/>
      <c r="N31" s="28"/>
    </row>
    <row r="32" spans="2:17" x14ac:dyDescent="0.15">
      <c r="C32" s="11" t="s">
        <v>48</v>
      </c>
      <c r="D32" s="15">
        <v>18400</v>
      </c>
      <c r="E32" s="15"/>
      <c r="L32" s="29"/>
      <c r="M32" s="28"/>
      <c r="N32" s="28"/>
    </row>
    <row r="33" spans="2:17" x14ac:dyDescent="0.15">
      <c r="C33" s="11" t="s">
        <v>49</v>
      </c>
      <c r="D33" s="15">
        <v>29734</v>
      </c>
      <c r="E33" s="15"/>
      <c r="L33" s="29"/>
      <c r="M33" s="28"/>
      <c r="N33" s="28"/>
    </row>
    <row r="34" spans="2:17" x14ac:dyDescent="0.15">
      <c r="C34" s="11"/>
      <c r="D34" s="15"/>
      <c r="E34" s="15"/>
      <c r="L34" s="29"/>
      <c r="M34" s="28"/>
      <c r="N34" s="28"/>
    </row>
    <row r="35" spans="2:17" x14ac:dyDescent="0.15">
      <c r="L35" s="29"/>
      <c r="M35" s="28"/>
      <c r="N35" s="28"/>
    </row>
    <row r="36" spans="2:17" x14ac:dyDescent="0.15">
      <c r="B36" s="9" t="s">
        <v>65</v>
      </c>
      <c r="D36" s="9" t="s">
        <v>16</v>
      </c>
      <c r="F36" s="9" t="s">
        <v>26</v>
      </c>
      <c r="G36" s="9" t="s">
        <v>17</v>
      </c>
      <c r="L36" s="29"/>
      <c r="M36" s="28"/>
      <c r="N36" s="28"/>
    </row>
    <row r="37" spans="2:17" x14ac:dyDescent="0.15">
      <c r="B37" s="10" t="s">
        <v>25</v>
      </c>
      <c r="C37" s="11" t="s">
        <v>29</v>
      </c>
      <c r="D37" s="15">
        <f>500*2</f>
        <v>1000</v>
      </c>
      <c r="E37" s="15"/>
      <c r="F37" s="16"/>
      <c r="G37" s="17">
        <v>1</v>
      </c>
      <c r="H37" s="17">
        <v>21</v>
      </c>
      <c r="I37" s="17">
        <v>41</v>
      </c>
      <c r="J37" s="16"/>
      <c r="L37" s="29"/>
      <c r="M37" s="28"/>
      <c r="N37" s="9" t="s">
        <v>66</v>
      </c>
    </row>
    <row r="38" spans="2:17" x14ac:dyDescent="0.15">
      <c r="B38" s="14" t="s">
        <v>28</v>
      </c>
      <c r="C38" s="11" t="s">
        <v>35</v>
      </c>
      <c r="D38" s="15">
        <f>800*2</f>
        <v>1600</v>
      </c>
      <c r="E38" s="15"/>
      <c r="F38" s="21">
        <v>0</v>
      </c>
      <c r="G38" s="21">
        <v>60</v>
      </c>
      <c r="H38" s="21">
        <v>100</v>
      </c>
      <c r="I38" s="21">
        <v>130</v>
      </c>
      <c r="J38" s="22"/>
      <c r="L38" s="29"/>
      <c r="M38" s="28"/>
      <c r="N38" s="9" t="s">
        <v>67</v>
      </c>
      <c r="O38" s="9" t="s">
        <v>51</v>
      </c>
      <c r="P38" s="9" t="s">
        <v>68</v>
      </c>
      <c r="Q38" s="23" t="s">
        <v>125</v>
      </c>
    </row>
    <row r="39" spans="2:17" x14ac:dyDescent="0.15">
      <c r="B39" s="20" t="s">
        <v>34</v>
      </c>
      <c r="C39" s="11" t="s">
        <v>40</v>
      </c>
      <c r="D39" s="15">
        <f>1150*2</f>
        <v>2300</v>
      </c>
      <c r="E39" s="15"/>
      <c r="F39" s="17"/>
      <c r="G39" s="17">
        <v>1</v>
      </c>
      <c r="H39" s="17">
        <v>9999999</v>
      </c>
      <c r="I39" s="17">
        <v>9999999</v>
      </c>
      <c r="J39" s="16"/>
      <c r="L39" s="29"/>
      <c r="M39" s="28"/>
      <c r="O39" s="9" t="s">
        <v>54</v>
      </c>
      <c r="P39" s="9" t="s">
        <v>55</v>
      </c>
      <c r="Q39" s="23" t="s">
        <v>82</v>
      </c>
    </row>
    <row r="40" spans="2:17" x14ac:dyDescent="0.15">
      <c r="B40" s="24" t="s">
        <v>39</v>
      </c>
      <c r="C40" s="11" t="s">
        <v>43</v>
      </c>
      <c r="D40" s="15">
        <f>1500*2</f>
        <v>3000</v>
      </c>
      <c r="E40" s="15"/>
      <c r="F40" s="22"/>
      <c r="G40" s="22">
        <v>100</v>
      </c>
      <c r="H40" s="22"/>
      <c r="I40" s="22"/>
      <c r="J40" s="22"/>
      <c r="L40" s="29"/>
      <c r="M40" s="28"/>
      <c r="O40" s="9" t="s">
        <v>57</v>
      </c>
      <c r="P40" s="9" t="s">
        <v>70</v>
      </c>
      <c r="Q40" s="23" t="s">
        <v>126</v>
      </c>
    </row>
    <row r="41" spans="2:17" x14ac:dyDescent="0.15">
      <c r="C41" s="11" t="s">
        <v>46</v>
      </c>
      <c r="D41" s="15">
        <f>3300*2</f>
        <v>6600</v>
      </c>
      <c r="E41" s="15"/>
      <c r="F41" s="16"/>
      <c r="G41" s="16">
        <v>1</v>
      </c>
      <c r="H41" s="17">
        <v>9999999</v>
      </c>
      <c r="I41" s="17">
        <v>9999999</v>
      </c>
      <c r="J41" s="16"/>
      <c r="L41" s="29"/>
      <c r="M41" s="28"/>
      <c r="N41" s="9" t="s">
        <v>72</v>
      </c>
      <c r="O41" s="9" t="s">
        <v>60</v>
      </c>
      <c r="P41" s="9" t="s">
        <v>55</v>
      </c>
    </row>
    <row r="42" spans="2:17" x14ac:dyDescent="0.15">
      <c r="C42" s="11" t="s">
        <v>47</v>
      </c>
      <c r="D42" s="15">
        <f>5050*2</f>
        <v>10100</v>
      </c>
      <c r="E42" s="15"/>
      <c r="F42" s="22"/>
      <c r="G42" s="22">
        <v>140</v>
      </c>
      <c r="H42" s="22"/>
      <c r="I42" s="22"/>
      <c r="J42" s="22"/>
      <c r="N42" s="9" t="s">
        <v>44</v>
      </c>
      <c r="O42" s="9" t="s">
        <v>60</v>
      </c>
      <c r="P42" s="9" t="s">
        <v>61</v>
      </c>
    </row>
    <row r="43" spans="2:17" x14ac:dyDescent="0.15">
      <c r="C43" s="11" t="s">
        <v>48</v>
      </c>
      <c r="D43" s="15">
        <f>13300*2</f>
        <v>26600</v>
      </c>
      <c r="E43" s="15"/>
    </row>
    <row r="44" spans="2:17" x14ac:dyDescent="0.15">
      <c r="C44" s="11" t="s">
        <v>49</v>
      </c>
      <c r="D44" s="15">
        <f>21800*2</f>
        <v>43600</v>
      </c>
      <c r="E44" s="15"/>
    </row>
    <row r="46" spans="2:17" x14ac:dyDescent="0.15">
      <c r="D46" s="37">
        <v>666.66666666666663</v>
      </c>
      <c r="E46" s="9">
        <v>667</v>
      </c>
      <c r="F46" s="9">
        <f>+E46*2</f>
        <v>1334</v>
      </c>
      <c r="G46" s="37">
        <f>E46-D46</f>
        <v>0.33333333333337123</v>
      </c>
      <c r="I46" s="37">
        <v>40</v>
      </c>
      <c r="J46" s="9">
        <v>40</v>
      </c>
      <c r="K46" s="9">
        <f>+J46</f>
        <v>40</v>
      </c>
      <c r="L46" s="9">
        <f>+J47</f>
        <v>40</v>
      </c>
      <c r="M46" s="9">
        <f>+J48</f>
        <v>67</v>
      </c>
      <c r="N46" s="9">
        <f>+J49</f>
        <v>87</v>
      </c>
    </row>
    <row r="47" spans="2:17" x14ac:dyDescent="0.15">
      <c r="D47" s="37">
        <v>866.66666666666663</v>
      </c>
      <c r="E47" s="9">
        <v>867</v>
      </c>
      <c r="F47" s="9">
        <f t="shared" ref="F47:F53" si="0">+E47*2</f>
        <v>1734</v>
      </c>
      <c r="G47" s="37">
        <f t="shared" ref="G47:G53" si="1">E47-D47</f>
        <v>0.33333333333337123</v>
      </c>
      <c r="I47" s="37">
        <v>40</v>
      </c>
      <c r="J47" s="9">
        <v>40</v>
      </c>
    </row>
    <row r="48" spans="2:17" x14ac:dyDescent="0.15">
      <c r="D48" s="37">
        <v>1100</v>
      </c>
      <c r="E48" s="9">
        <v>1100</v>
      </c>
      <c r="F48" s="9">
        <f t="shared" si="0"/>
        <v>2200</v>
      </c>
      <c r="G48" s="37">
        <f t="shared" si="1"/>
        <v>0</v>
      </c>
      <c r="I48" s="37">
        <v>66.666666666666671</v>
      </c>
      <c r="J48" s="9">
        <v>67</v>
      </c>
    </row>
    <row r="49" spans="4:10" x14ac:dyDescent="0.15">
      <c r="D49" s="37">
        <v>1333.3333333333333</v>
      </c>
      <c r="E49" s="9">
        <v>1333</v>
      </c>
      <c r="F49" s="9">
        <f t="shared" si="0"/>
        <v>2666</v>
      </c>
      <c r="G49" s="37">
        <f t="shared" si="1"/>
        <v>-0.33333333333325754</v>
      </c>
      <c r="I49" s="37">
        <v>86.666666666666671</v>
      </c>
      <c r="J49" s="9">
        <v>87</v>
      </c>
    </row>
    <row r="50" spans="4:10" x14ac:dyDescent="0.15">
      <c r="D50" s="37">
        <v>2533.333333333333</v>
      </c>
      <c r="E50" s="9">
        <v>2533</v>
      </c>
      <c r="F50" s="9">
        <f t="shared" si="0"/>
        <v>5066</v>
      </c>
      <c r="G50" s="37">
        <f t="shared" si="1"/>
        <v>-0.33333333333303017</v>
      </c>
    </row>
    <row r="51" spans="4:10" x14ac:dyDescent="0.15">
      <c r="D51" s="37">
        <v>3700</v>
      </c>
      <c r="E51" s="9">
        <v>3700</v>
      </c>
      <c r="F51" s="9">
        <f t="shared" si="0"/>
        <v>7400</v>
      </c>
      <c r="G51" s="37">
        <f t="shared" si="1"/>
        <v>0</v>
      </c>
    </row>
    <row r="52" spans="4:10" x14ac:dyDescent="0.15">
      <c r="D52" s="37">
        <v>9200</v>
      </c>
      <c r="E52" s="9">
        <v>9200</v>
      </c>
      <c r="F52" s="9">
        <f t="shared" si="0"/>
        <v>18400</v>
      </c>
      <c r="G52" s="37">
        <f t="shared" si="1"/>
        <v>0</v>
      </c>
    </row>
    <row r="53" spans="4:10" x14ac:dyDescent="0.15">
      <c r="D53" s="37">
        <v>14866.666666666666</v>
      </c>
      <c r="E53" s="9">
        <v>14867</v>
      </c>
      <c r="F53" s="9">
        <f t="shared" si="0"/>
        <v>29734</v>
      </c>
      <c r="G53" s="37">
        <f t="shared" si="1"/>
        <v>0.33333333333393966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0"/>
  <dimension ref="B1:P44"/>
  <sheetViews>
    <sheetView zoomScale="85" zoomScaleNormal="85" workbookViewId="0">
      <selection activeCell="E52" sqref="E52"/>
    </sheetView>
  </sheetViews>
  <sheetFormatPr defaultRowHeight="12" x14ac:dyDescent="0.15"/>
  <cols>
    <col min="1" max="1" width="4.75" style="9" customWidth="1"/>
    <col min="2" max="2" width="21.75" style="9" customWidth="1"/>
    <col min="3" max="3" width="12.25" style="9" bestFit="1" customWidth="1"/>
    <col min="4" max="12" width="9" style="9"/>
    <col min="13" max="13" width="9.375" style="9" customWidth="1"/>
    <col min="14" max="14" width="28.125" style="9" customWidth="1"/>
    <col min="15" max="16384" width="9" style="9"/>
  </cols>
  <sheetData>
    <row r="1" spans="2:16" x14ac:dyDescent="0.15">
      <c r="B1" s="9" t="s">
        <v>23</v>
      </c>
    </row>
    <row r="3" spans="2:16" x14ac:dyDescent="0.15">
      <c r="B3" s="9" t="s">
        <v>24</v>
      </c>
    </row>
    <row r="4" spans="2:16" x14ac:dyDescent="0.15">
      <c r="B4" s="10" t="s">
        <v>25</v>
      </c>
      <c r="C4" s="11" t="s">
        <v>0</v>
      </c>
      <c r="D4" s="12" t="s">
        <v>16</v>
      </c>
      <c r="E4" s="9" t="s">
        <v>26</v>
      </c>
      <c r="F4" s="9" t="s">
        <v>17</v>
      </c>
      <c r="J4" s="9" t="s">
        <v>27</v>
      </c>
      <c r="L4" s="13"/>
    </row>
    <row r="5" spans="2:16" x14ac:dyDescent="0.15">
      <c r="B5" s="14" t="s">
        <v>28</v>
      </c>
      <c r="C5" s="11" t="s">
        <v>29</v>
      </c>
      <c r="D5" s="15">
        <v>900</v>
      </c>
      <c r="E5" s="16"/>
      <c r="F5" s="17">
        <v>1</v>
      </c>
      <c r="G5" s="17">
        <v>21</v>
      </c>
      <c r="H5" s="17"/>
      <c r="I5" s="16"/>
      <c r="J5" s="11" t="s">
        <v>29</v>
      </c>
      <c r="K5" s="18"/>
      <c r="L5" s="13"/>
      <c r="M5" s="13" t="s">
        <v>30</v>
      </c>
      <c r="N5" s="13" t="s">
        <v>31</v>
      </c>
      <c r="O5" s="13" t="s">
        <v>32</v>
      </c>
      <c r="P5" s="19" t="s">
        <v>33</v>
      </c>
    </row>
    <row r="6" spans="2:16" x14ac:dyDescent="0.15">
      <c r="B6" s="20" t="s">
        <v>34</v>
      </c>
      <c r="C6" s="11" t="s">
        <v>35</v>
      </c>
      <c r="D6" s="15">
        <v>1600</v>
      </c>
      <c r="E6" s="21">
        <v>0</v>
      </c>
      <c r="F6" s="21">
        <v>90</v>
      </c>
      <c r="G6" s="21">
        <v>100</v>
      </c>
      <c r="H6" s="21"/>
      <c r="I6" s="22"/>
      <c r="J6" s="11" t="s">
        <v>35</v>
      </c>
      <c r="K6" s="18"/>
      <c r="L6" s="13"/>
      <c r="M6" s="13"/>
      <c r="N6" s="13" t="s">
        <v>36</v>
      </c>
      <c r="O6" s="13" t="s">
        <v>37</v>
      </c>
      <c r="P6" s="23" t="s">
        <v>38</v>
      </c>
    </row>
    <row r="7" spans="2:16" x14ac:dyDescent="0.15">
      <c r="B7" s="24" t="s">
        <v>39</v>
      </c>
      <c r="C7" s="11" t="s">
        <v>40</v>
      </c>
      <c r="D7" s="15">
        <v>2100</v>
      </c>
      <c r="E7" s="16"/>
      <c r="F7" s="17">
        <v>1</v>
      </c>
      <c r="G7" s="17">
        <v>9999999</v>
      </c>
      <c r="H7" s="17"/>
      <c r="I7" s="16"/>
      <c r="J7" s="11" t="s">
        <v>40</v>
      </c>
      <c r="K7" s="18"/>
      <c r="L7" s="13"/>
      <c r="M7" s="13" t="s">
        <v>41</v>
      </c>
      <c r="N7" s="13"/>
      <c r="O7" s="13" t="s">
        <v>42</v>
      </c>
      <c r="P7" s="23"/>
    </row>
    <row r="8" spans="2:16" x14ac:dyDescent="0.15">
      <c r="B8" s="25"/>
      <c r="C8" s="11" t="s">
        <v>43</v>
      </c>
      <c r="D8" s="15">
        <v>3000</v>
      </c>
      <c r="E8" s="21">
        <v>0</v>
      </c>
      <c r="F8" s="21">
        <v>95</v>
      </c>
      <c r="G8" s="21"/>
      <c r="H8" s="21"/>
      <c r="I8" s="22"/>
      <c r="J8" s="11" t="s">
        <v>43</v>
      </c>
      <c r="K8" s="18"/>
      <c r="L8" s="13"/>
      <c r="M8" s="13" t="s">
        <v>44</v>
      </c>
      <c r="N8" s="13"/>
      <c r="O8" s="13" t="s">
        <v>45</v>
      </c>
      <c r="P8" s="23"/>
    </row>
    <row r="9" spans="2:16" x14ac:dyDescent="0.15">
      <c r="C9" s="11" t="s">
        <v>46</v>
      </c>
      <c r="D9" s="15">
        <v>5500</v>
      </c>
      <c r="E9" s="16"/>
      <c r="F9" s="17">
        <v>1</v>
      </c>
      <c r="G9" s="17">
        <v>9999999</v>
      </c>
      <c r="H9" s="17"/>
      <c r="I9" s="17"/>
      <c r="J9" s="11" t="s">
        <v>46</v>
      </c>
      <c r="K9" s="18"/>
      <c r="L9" s="13"/>
      <c r="M9" s="13"/>
      <c r="N9" s="13"/>
    </row>
    <row r="10" spans="2:16" x14ac:dyDescent="0.15">
      <c r="C10" s="11" t="s">
        <v>47</v>
      </c>
      <c r="D10" s="15">
        <v>9600</v>
      </c>
      <c r="E10" s="21">
        <v>0</v>
      </c>
      <c r="F10" s="21">
        <v>110</v>
      </c>
      <c r="G10" s="21"/>
      <c r="H10" s="21"/>
      <c r="I10" s="21"/>
      <c r="J10" s="11" t="s">
        <v>47</v>
      </c>
      <c r="K10" s="18"/>
      <c r="L10" s="13"/>
      <c r="M10" s="13"/>
      <c r="N10" s="13"/>
    </row>
    <row r="11" spans="2:16" x14ac:dyDescent="0.15">
      <c r="C11" s="11" t="s">
        <v>48</v>
      </c>
      <c r="D11" s="15">
        <v>20000</v>
      </c>
      <c r="E11" s="15"/>
      <c r="F11" s="26"/>
      <c r="G11" s="27"/>
      <c r="H11" s="27"/>
      <c r="J11" s="11" t="s">
        <v>48</v>
      </c>
      <c r="K11" s="18"/>
      <c r="L11" s="13"/>
      <c r="M11" s="13"/>
      <c r="N11" s="13"/>
      <c r="O11" s="13"/>
      <c r="P11" s="13"/>
    </row>
    <row r="12" spans="2:16" x14ac:dyDescent="0.15">
      <c r="C12" s="11" t="s">
        <v>49</v>
      </c>
      <c r="D12" s="15">
        <v>20000</v>
      </c>
      <c r="E12" s="15"/>
      <c r="F12" s="26"/>
      <c r="G12" s="27"/>
      <c r="H12" s="27"/>
      <c r="J12" s="11" t="s">
        <v>49</v>
      </c>
      <c r="K12" s="18"/>
    </row>
    <row r="14" spans="2:16" x14ac:dyDescent="0.15">
      <c r="B14" s="9" t="s">
        <v>50</v>
      </c>
      <c r="D14" s="9" t="s">
        <v>16</v>
      </c>
      <c r="E14" s="9" t="s">
        <v>26</v>
      </c>
      <c r="F14" s="9" t="s">
        <v>17</v>
      </c>
    </row>
    <row r="15" spans="2:16" x14ac:dyDescent="0.15">
      <c r="B15" s="10" t="s">
        <v>25</v>
      </c>
      <c r="C15" s="11" t="s">
        <v>29</v>
      </c>
      <c r="D15" s="18">
        <v>934</v>
      </c>
      <c r="E15" s="16"/>
      <c r="F15" s="17">
        <v>1</v>
      </c>
      <c r="G15" s="17">
        <v>21</v>
      </c>
      <c r="H15" s="17">
        <v>41</v>
      </c>
      <c r="I15" s="17"/>
      <c r="L15" s="13"/>
      <c r="M15" s="9" t="s">
        <v>30</v>
      </c>
      <c r="N15" s="9" t="s">
        <v>51</v>
      </c>
      <c r="O15" s="9" t="s">
        <v>52</v>
      </c>
      <c r="P15" s="9" t="s">
        <v>53</v>
      </c>
    </row>
    <row r="16" spans="2:16" x14ac:dyDescent="0.15">
      <c r="B16" s="14" t="s">
        <v>28</v>
      </c>
      <c r="C16" s="11" t="s">
        <v>35</v>
      </c>
      <c r="D16" s="18">
        <v>1600</v>
      </c>
      <c r="E16" s="21"/>
      <c r="F16" s="21">
        <v>80</v>
      </c>
      <c r="G16" s="21">
        <v>100</v>
      </c>
      <c r="H16" s="21">
        <v>110</v>
      </c>
      <c r="I16" s="21"/>
      <c r="L16" s="13"/>
      <c r="M16" s="13"/>
      <c r="N16" s="13" t="s">
        <v>54</v>
      </c>
      <c r="O16" s="13" t="s">
        <v>55</v>
      </c>
      <c r="P16" s="19" t="s">
        <v>56</v>
      </c>
    </row>
    <row r="17" spans="2:16" x14ac:dyDescent="0.15">
      <c r="B17" s="20" t="s">
        <v>34</v>
      </c>
      <c r="C17" s="11" t="s">
        <v>40</v>
      </c>
      <c r="D17" s="18">
        <v>2166</v>
      </c>
      <c r="E17" s="17"/>
      <c r="F17" s="17">
        <v>1</v>
      </c>
      <c r="G17" s="17">
        <v>9999999</v>
      </c>
      <c r="H17" s="17">
        <v>9999999</v>
      </c>
      <c r="I17" s="16"/>
      <c r="L17" s="13"/>
      <c r="N17" s="13" t="s">
        <v>57</v>
      </c>
      <c r="O17" s="13" t="s">
        <v>58</v>
      </c>
      <c r="P17" s="23" t="s">
        <v>59</v>
      </c>
    </row>
    <row r="18" spans="2:16" x14ac:dyDescent="0.15">
      <c r="B18" s="24" t="s">
        <v>39</v>
      </c>
      <c r="C18" s="11" t="s">
        <v>43</v>
      </c>
      <c r="D18" s="18">
        <v>3000</v>
      </c>
      <c r="E18" s="22"/>
      <c r="F18" s="22">
        <v>100</v>
      </c>
      <c r="G18" s="22"/>
      <c r="H18" s="22"/>
      <c r="I18" s="22"/>
      <c r="L18" s="13"/>
      <c r="M18" s="13" t="s">
        <v>41</v>
      </c>
      <c r="N18" s="13" t="s">
        <v>60</v>
      </c>
      <c r="O18" s="13" t="s">
        <v>55</v>
      </c>
      <c r="P18" s="23"/>
    </row>
    <row r="19" spans="2:16" x14ac:dyDescent="0.15">
      <c r="C19" s="11" t="s">
        <v>46</v>
      </c>
      <c r="D19" s="18">
        <v>5866</v>
      </c>
      <c r="E19" s="16"/>
      <c r="F19" s="16">
        <v>1</v>
      </c>
      <c r="G19" s="17">
        <v>9999999</v>
      </c>
      <c r="H19" s="17">
        <v>9999999</v>
      </c>
      <c r="I19" s="16"/>
      <c r="L19" s="13"/>
      <c r="M19" s="13" t="s">
        <v>44</v>
      </c>
      <c r="N19" s="13" t="s">
        <v>60</v>
      </c>
      <c r="O19" s="13" t="s">
        <v>61</v>
      </c>
    </row>
    <row r="20" spans="2:16" x14ac:dyDescent="0.15">
      <c r="C20" s="11" t="s">
        <v>47</v>
      </c>
      <c r="D20" s="18">
        <v>9766</v>
      </c>
      <c r="E20" s="22"/>
      <c r="F20" s="22">
        <v>140</v>
      </c>
      <c r="G20" s="22"/>
      <c r="H20" s="22"/>
      <c r="I20" s="22"/>
    </row>
    <row r="21" spans="2:16" x14ac:dyDescent="0.15">
      <c r="C21" s="11" t="s">
        <v>48</v>
      </c>
      <c r="D21" s="18">
        <v>22200</v>
      </c>
    </row>
    <row r="22" spans="2:16" x14ac:dyDescent="0.15">
      <c r="C22" s="11" t="s">
        <v>49</v>
      </c>
      <c r="D22" s="18">
        <v>43600</v>
      </c>
    </row>
    <row r="23" spans="2:16" x14ac:dyDescent="0.15">
      <c r="D23" s="18"/>
    </row>
    <row r="24" spans="2:16" x14ac:dyDescent="0.15">
      <c r="D24" s="18"/>
    </row>
    <row r="25" spans="2:16" x14ac:dyDescent="0.15">
      <c r="B25" s="9" t="s">
        <v>62</v>
      </c>
      <c r="D25" s="18" t="s">
        <v>16</v>
      </c>
      <c r="E25" s="9" t="s">
        <v>26</v>
      </c>
      <c r="F25" s="9" t="s">
        <v>17</v>
      </c>
      <c r="K25" s="28"/>
      <c r="L25" s="28"/>
    </row>
    <row r="26" spans="2:16" x14ac:dyDescent="0.15">
      <c r="B26" s="10" t="s">
        <v>25</v>
      </c>
      <c r="C26" s="11" t="s">
        <v>29</v>
      </c>
      <c r="D26" s="18">
        <v>966</v>
      </c>
      <c r="E26" s="16"/>
      <c r="F26" s="17">
        <v>1</v>
      </c>
      <c r="G26" s="17">
        <v>21</v>
      </c>
      <c r="H26" s="17">
        <v>41</v>
      </c>
      <c r="I26" s="17"/>
      <c r="K26" s="29"/>
      <c r="L26" s="13"/>
      <c r="M26" s="28" t="s">
        <v>30</v>
      </c>
      <c r="N26" s="9" t="s">
        <v>51</v>
      </c>
      <c r="O26" s="9" t="s">
        <v>63</v>
      </c>
      <c r="P26" s="9" t="s">
        <v>53</v>
      </c>
    </row>
    <row r="27" spans="2:16" x14ac:dyDescent="0.15">
      <c r="B27" s="14" t="s">
        <v>28</v>
      </c>
      <c r="C27" s="11" t="s">
        <v>35</v>
      </c>
      <c r="D27" s="18">
        <v>1600</v>
      </c>
      <c r="E27" s="21"/>
      <c r="F27" s="21">
        <v>70</v>
      </c>
      <c r="G27" s="21">
        <v>100</v>
      </c>
      <c r="H27" s="21">
        <v>120</v>
      </c>
      <c r="I27" s="21"/>
      <c r="K27" s="29"/>
      <c r="L27" s="13"/>
      <c r="M27" s="13"/>
      <c r="N27" s="13" t="s">
        <v>54</v>
      </c>
      <c r="O27" s="13" t="s">
        <v>55</v>
      </c>
      <c r="P27" s="19" t="s">
        <v>56</v>
      </c>
    </row>
    <row r="28" spans="2:16" x14ac:dyDescent="0.15">
      <c r="B28" s="20" t="s">
        <v>34</v>
      </c>
      <c r="C28" s="11" t="s">
        <v>40</v>
      </c>
      <c r="D28" s="18">
        <v>2234</v>
      </c>
      <c r="E28" s="17"/>
      <c r="F28" s="17">
        <v>1</v>
      </c>
      <c r="G28" s="17">
        <v>9999999</v>
      </c>
      <c r="H28" s="17">
        <v>9999999</v>
      </c>
      <c r="I28" s="16"/>
      <c r="K28" s="29"/>
      <c r="L28" s="13"/>
      <c r="N28" s="13" t="s">
        <v>57</v>
      </c>
      <c r="O28" s="13" t="s">
        <v>64</v>
      </c>
      <c r="P28" s="23" t="s">
        <v>59</v>
      </c>
    </row>
    <row r="29" spans="2:16" x14ac:dyDescent="0.15">
      <c r="B29" s="24" t="s">
        <v>39</v>
      </c>
      <c r="C29" s="11" t="s">
        <v>43</v>
      </c>
      <c r="D29" s="18">
        <v>3000</v>
      </c>
      <c r="E29" s="22"/>
      <c r="F29" s="22">
        <v>100</v>
      </c>
      <c r="G29" s="22"/>
      <c r="H29" s="22"/>
      <c r="I29" s="22"/>
      <c r="K29" s="29"/>
      <c r="L29" s="13"/>
      <c r="M29" s="13" t="s">
        <v>41</v>
      </c>
      <c r="N29" s="13" t="s">
        <v>60</v>
      </c>
      <c r="O29" s="13" t="s">
        <v>55</v>
      </c>
      <c r="P29" s="23"/>
    </row>
    <row r="30" spans="2:16" x14ac:dyDescent="0.15">
      <c r="C30" s="11" t="s">
        <v>46</v>
      </c>
      <c r="D30" s="18">
        <v>6234</v>
      </c>
      <c r="E30" s="16"/>
      <c r="F30" s="16">
        <v>1</v>
      </c>
      <c r="G30" s="17">
        <v>9999999</v>
      </c>
      <c r="H30" s="17">
        <v>9999999</v>
      </c>
      <c r="I30" s="16"/>
      <c r="K30" s="29"/>
      <c r="L30" s="13"/>
      <c r="M30" s="13" t="s">
        <v>44</v>
      </c>
      <c r="N30" s="13" t="s">
        <v>60</v>
      </c>
      <c r="O30" s="13" t="s">
        <v>61</v>
      </c>
    </row>
    <row r="31" spans="2:16" x14ac:dyDescent="0.15">
      <c r="C31" s="11" t="s">
        <v>47</v>
      </c>
      <c r="D31" s="18">
        <v>9934</v>
      </c>
      <c r="E31" s="22"/>
      <c r="F31" s="22">
        <v>140</v>
      </c>
      <c r="G31" s="22"/>
      <c r="H31" s="22"/>
      <c r="I31" s="22"/>
      <c r="K31" s="29"/>
      <c r="L31" s="28"/>
      <c r="M31" s="28"/>
    </row>
    <row r="32" spans="2:16" x14ac:dyDescent="0.15">
      <c r="C32" s="11" t="s">
        <v>48</v>
      </c>
      <c r="D32" s="18">
        <v>24400</v>
      </c>
      <c r="K32" s="29"/>
      <c r="L32" s="28"/>
      <c r="M32" s="28"/>
    </row>
    <row r="33" spans="2:16" x14ac:dyDescent="0.15">
      <c r="C33" s="11" t="s">
        <v>49</v>
      </c>
      <c r="D33" s="18">
        <v>43600</v>
      </c>
      <c r="K33" s="29"/>
      <c r="L33" s="28"/>
      <c r="M33" s="28"/>
    </row>
    <row r="34" spans="2:16" x14ac:dyDescent="0.15">
      <c r="C34" s="11"/>
      <c r="D34" s="15"/>
      <c r="K34" s="29"/>
      <c r="L34" s="28"/>
      <c r="M34" s="28"/>
    </row>
    <row r="35" spans="2:16" x14ac:dyDescent="0.15">
      <c r="K35" s="29"/>
      <c r="L35" s="28"/>
      <c r="M35" s="28"/>
    </row>
    <row r="36" spans="2:16" x14ac:dyDescent="0.15">
      <c r="B36" s="9" t="s">
        <v>65</v>
      </c>
      <c r="D36" s="9" t="s">
        <v>16</v>
      </c>
      <c r="E36" s="9" t="s">
        <v>26</v>
      </c>
      <c r="F36" s="9" t="s">
        <v>17</v>
      </c>
      <c r="K36" s="29"/>
      <c r="L36" s="28"/>
      <c r="M36" s="28"/>
    </row>
    <row r="37" spans="2:16" x14ac:dyDescent="0.15">
      <c r="B37" s="10" t="s">
        <v>25</v>
      </c>
      <c r="C37" s="11" t="s">
        <v>29</v>
      </c>
      <c r="D37" s="15">
        <f>500*2</f>
        <v>1000</v>
      </c>
      <c r="E37" s="16"/>
      <c r="F37" s="17">
        <v>1</v>
      </c>
      <c r="G37" s="17">
        <v>21</v>
      </c>
      <c r="H37" s="17">
        <v>41</v>
      </c>
      <c r="I37" s="16"/>
      <c r="K37" s="29"/>
      <c r="L37" s="28"/>
      <c r="M37" s="9" t="s">
        <v>66</v>
      </c>
    </row>
    <row r="38" spans="2:16" x14ac:dyDescent="0.15">
      <c r="B38" s="14" t="s">
        <v>28</v>
      </c>
      <c r="C38" s="11" t="s">
        <v>35</v>
      </c>
      <c r="D38" s="15">
        <f>800*2</f>
        <v>1600</v>
      </c>
      <c r="E38" s="21">
        <v>0</v>
      </c>
      <c r="F38" s="21">
        <v>60</v>
      </c>
      <c r="G38" s="21">
        <v>100</v>
      </c>
      <c r="H38" s="21">
        <v>130</v>
      </c>
      <c r="I38" s="22"/>
      <c r="K38" s="29"/>
      <c r="L38" s="28"/>
      <c r="M38" s="9" t="s">
        <v>67</v>
      </c>
      <c r="N38" s="9" t="s">
        <v>51</v>
      </c>
      <c r="O38" s="9" t="s">
        <v>68</v>
      </c>
      <c r="P38" s="23" t="s">
        <v>33</v>
      </c>
    </row>
    <row r="39" spans="2:16" x14ac:dyDescent="0.15">
      <c r="B39" s="20" t="s">
        <v>34</v>
      </c>
      <c r="C39" s="11" t="s">
        <v>40</v>
      </c>
      <c r="D39" s="15">
        <f>1150*2</f>
        <v>2300</v>
      </c>
      <c r="E39" s="17"/>
      <c r="F39" s="17">
        <v>1</v>
      </c>
      <c r="G39" s="17">
        <v>9999999</v>
      </c>
      <c r="H39" s="17">
        <v>9999999</v>
      </c>
      <c r="I39" s="16"/>
      <c r="K39" s="29"/>
      <c r="L39" s="28"/>
      <c r="N39" s="9" t="s">
        <v>54</v>
      </c>
      <c r="O39" s="9" t="s">
        <v>55</v>
      </c>
      <c r="P39" s="23" t="s">
        <v>69</v>
      </c>
    </row>
    <row r="40" spans="2:16" x14ac:dyDescent="0.15">
      <c r="B40" s="24" t="s">
        <v>39</v>
      </c>
      <c r="C40" s="11" t="s">
        <v>43</v>
      </c>
      <c r="D40" s="15">
        <f>1500*2</f>
        <v>3000</v>
      </c>
      <c r="E40" s="22"/>
      <c r="F40" s="22">
        <v>100</v>
      </c>
      <c r="G40" s="22"/>
      <c r="H40" s="22"/>
      <c r="I40" s="22"/>
      <c r="K40" s="29"/>
      <c r="L40" s="28"/>
      <c r="N40" s="9" t="s">
        <v>57</v>
      </c>
      <c r="O40" s="9" t="s">
        <v>70</v>
      </c>
      <c r="P40" s="23" t="s">
        <v>71</v>
      </c>
    </row>
    <row r="41" spans="2:16" x14ac:dyDescent="0.15">
      <c r="C41" s="11" t="s">
        <v>46</v>
      </c>
      <c r="D41" s="15">
        <f>3300*2</f>
        <v>6600</v>
      </c>
      <c r="E41" s="16"/>
      <c r="F41" s="16">
        <v>1</v>
      </c>
      <c r="G41" s="17">
        <v>9999999</v>
      </c>
      <c r="H41" s="17">
        <v>9999999</v>
      </c>
      <c r="I41" s="16"/>
      <c r="K41" s="29"/>
      <c r="L41" s="28"/>
      <c r="M41" s="9" t="s">
        <v>72</v>
      </c>
      <c r="N41" s="9" t="s">
        <v>60</v>
      </c>
      <c r="O41" s="9" t="s">
        <v>55</v>
      </c>
    </row>
    <row r="42" spans="2:16" x14ac:dyDescent="0.15">
      <c r="C42" s="11" t="s">
        <v>47</v>
      </c>
      <c r="D42" s="15">
        <f>5050*2</f>
        <v>10100</v>
      </c>
      <c r="E42" s="22"/>
      <c r="F42" s="22">
        <v>140</v>
      </c>
      <c r="G42" s="22"/>
      <c r="H42" s="22"/>
      <c r="I42" s="22"/>
      <c r="M42" s="9" t="s">
        <v>44</v>
      </c>
      <c r="N42" s="9" t="s">
        <v>60</v>
      </c>
      <c r="O42" s="9" t="s">
        <v>61</v>
      </c>
    </row>
    <row r="43" spans="2:16" x14ac:dyDescent="0.15">
      <c r="C43" s="11" t="s">
        <v>48</v>
      </c>
      <c r="D43" s="15">
        <f>13300*2</f>
        <v>26600</v>
      </c>
    </row>
    <row r="44" spans="2:16" x14ac:dyDescent="0.15">
      <c r="C44" s="11" t="s">
        <v>49</v>
      </c>
      <c r="D44" s="15">
        <f>21800*2</f>
        <v>43600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44"/>
  <sheetViews>
    <sheetView zoomScale="85" zoomScaleNormal="85" workbookViewId="0">
      <selection activeCell="B40" sqref="B40"/>
    </sheetView>
  </sheetViews>
  <sheetFormatPr defaultRowHeight="12" x14ac:dyDescent="0.15"/>
  <cols>
    <col min="1" max="1" width="4.75" style="9" customWidth="1"/>
    <col min="2" max="2" width="21.75" style="9" customWidth="1"/>
    <col min="3" max="3" width="12.25" style="9" bestFit="1" customWidth="1"/>
    <col min="4" max="12" width="9" style="9"/>
    <col min="13" max="13" width="9.375" style="9" customWidth="1"/>
    <col min="14" max="14" width="17" style="9" customWidth="1"/>
    <col min="15" max="16384" width="9" style="9"/>
  </cols>
  <sheetData>
    <row r="1" spans="1:17" x14ac:dyDescent="0.15">
      <c r="B1" s="9" t="s">
        <v>23</v>
      </c>
    </row>
    <row r="3" spans="1:17" x14ac:dyDescent="0.15">
      <c r="B3" s="9" t="s">
        <v>24</v>
      </c>
    </row>
    <row r="4" spans="1:17" x14ac:dyDescent="0.15">
      <c r="B4" s="10" t="s">
        <v>25</v>
      </c>
      <c r="C4" s="11"/>
      <c r="D4" s="12" t="s">
        <v>16</v>
      </c>
      <c r="E4" s="9" t="s">
        <v>26</v>
      </c>
      <c r="F4" s="9" t="s">
        <v>17</v>
      </c>
      <c r="L4" s="13"/>
      <c r="M4" s="13"/>
      <c r="N4" s="13"/>
      <c r="O4" s="13"/>
      <c r="P4" s="19"/>
      <c r="Q4" s="19"/>
    </row>
    <row r="5" spans="1:17" x14ac:dyDescent="0.15">
      <c r="B5" s="14" t="s">
        <v>28</v>
      </c>
      <c r="C5" s="11" t="s">
        <v>29</v>
      </c>
      <c r="D5" s="15"/>
      <c r="E5" s="16"/>
      <c r="F5" s="17"/>
      <c r="G5" s="17"/>
      <c r="H5" s="17"/>
      <c r="I5" s="16"/>
      <c r="J5" s="11"/>
      <c r="K5" s="18"/>
      <c r="L5" s="13"/>
      <c r="M5" s="13"/>
      <c r="N5" s="13"/>
      <c r="O5" s="13"/>
      <c r="P5" s="23"/>
      <c r="Q5" s="23"/>
    </row>
    <row r="6" spans="1:17" x14ac:dyDescent="0.15">
      <c r="A6" s="9" t="s">
        <v>80</v>
      </c>
      <c r="B6" s="30" t="s">
        <v>34</v>
      </c>
      <c r="C6" s="11" t="s">
        <v>35</v>
      </c>
      <c r="D6" s="15"/>
      <c r="E6" s="21"/>
      <c r="F6" s="21"/>
      <c r="G6" s="21"/>
      <c r="H6" s="21"/>
      <c r="I6" s="22"/>
      <c r="J6" s="11"/>
      <c r="K6" s="18"/>
      <c r="L6" s="13"/>
      <c r="M6" s="13"/>
      <c r="N6" s="13"/>
      <c r="O6" s="13"/>
      <c r="P6" s="23"/>
      <c r="Q6" s="23"/>
    </row>
    <row r="7" spans="1:17" x14ac:dyDescent="0.15">
      <c r="B7" s="24" t="s">
        <v>39</v>
      </c>
      <c r="C7" s="11" t="s">
        <v>40</v>
      </c>
      <c r="D7" s="15"/>
      <c r="E7" s="16"/>
      <c r="F7" s="17"/>
      <c r="G7" s="17"/>
      <c r="H7" s="17"/>
      <c r="I7" s="16"/>
      <c r="J7" s="11"/>
      <c r="K7" s="18"/>
      <c r="L7" s="13"/>
      <c r="M7" s="13"/>
      <c r="N7" s="13"/>
      <c r="O7" s="13"/>
      <c r="P7" s="23"/>
    </row>
    <row r="8" spans="1:17" x14ac:dyDescent="0.15">
      <c r="B8" s="25"/>
      <c r="C8" s="11" t="s">
        <v>43</v>
      </c>
      <c r="D8" s="15"/>
      <c r="E8" s="21"/>
      <c r="F8" s="21"/>
      <c r="G8" s="21"/>
      <c r="H8" s="21"/>
      <c r="I8" s="22"/>
      <c r="J8" s="11"/>
      <c r="K8" s="18"/>
      <c r="L8" s="13"/>
      <c r="M8" s="13"/>
      <c r="N8" s="13"/>
      <c r="O8" s="13"/>
    </row>
    <row r="9" spans="1:17" x14ac:dyDescent="0.15">
      <c r="C9" s="11" t="s">
        <v>46</v>
      </c>
      <c r="D9" s="15"/>
      <c r="E9" s="16"/>
      <c r="F9" s="17"/>
      <c r="G9" s="17"/>
      <c r="H9" s="17"/>
      <c r="I9" s="17"/>
      <c r="J9" s="11"/>
      <c r="K9" s="18"/>
      <c r="L9" s="13"/>
      <c r="M9" s="13"/>
      <c r="N9" s="13"/>
    </row>
    <row r="10" spans="1:17" x14ac:dyDescent="0.15">
      <c r="C10" s="11" t="s">
        <v>47</v>
      </c>
      <c r="D10" s="15"/>
      <c r="E10" s="21"/>
      <c r="F10" s="21"/>
      <c r="G10" s="21"/>
      <c r="H10" s="21"/>
      <c r="I10" s="21"/>
      <c r="J10" s="11"/>
      <c r="K10" s="18"/>
      <c r="L10" s="13"/>
      <c r="M10" s="13"/>
      <c r="N10" s="13"/>
    </row>
    <row r="11" spans="1:17" x14ac:dyDescent="0.15">
      <c r="C11" s="11" t="s">
        <v>48</v>
      </c>
      <c r="D11" s="15"/>
      <c r="E11" s="15"/>
      <c r="F11" s="26"/>
      <c r="G11" s="27"/>
      <c r="H11" s="27"/>
      <c r="J11" s="11"/>
      <c r="K11" s="18"/>
      <c r="L11" s="13"/>
      <c r="M11" s="13"/>
      <c r="N11" s="13"/>
      <c r="O11" s="13"/>
      <c r="P11" s="13"/>
    </row>
    <row r="12" spans="1:17" x14ac:dyDescent="0.15">
      <c r="C12" s="11" t="s">
        <v>49</v>
      </c>
      <c r="D12" s="15"/>
      <c r="E12" s="15"/>
      <c r="F12" s="26"/>
      <c r="G12" s="27"/>
      <c r="H12" s="27"/>
      <c r="J12" s="11"/>
      <c r="K12" s="18"/>
    </row>
    <row r="14" spans="1:17" x14ac:dyDescent="0.15">
      <c r="B14" s="9" t="s">
        <v>167</v>
      </c>
      <c r="D14" s="9" t="s">
        <v>16</v>
      </c>
      <c r="E14" s="9" t="s">
        <v>26</v>
      </c>
      <c r="F14" s="9" t="s">
        <v>17</v>
      </c>
    </row>
    <row r="15" spans="1:17" x14ac:dyDescent="0.15">
      <c r="B15" s="10" t="s">
        <v>25</v>
      </c>
      <c r="C15" s="11" t="s">
        <v>29</v>
      </c>
      <c r="D15" s="15">
        <v>1400</v>
      </c>
      <c r="E15" s="16"/>
      <c r="F15" s="17">
        <v>1</v>
      </c>
      <c r="G15" s="17">
        <v>21</v>
      </c>
      <c r="H15" s="17">
        <v>41</v>
      </c>
      <c r="I15" s="16"/>
      <c r="J15" s="15"/>
      <c r="L15" s="13"/>
      <c r="M15" s="9" t="s">
        <v>66</v>
      </c>
    </row>
    <row r="16" spans="1:17" x14ac:dyDescent="0.15">
      <c r="B16" s="14" t="s">
        <v>28</v>
      </c>
      <c r="C16" s="11" t="s">
        <v>35</v>
      </c>
      <c r="D16" s="15">
        <v>2000</v>
      </c>
      <c r="E16" s="21">
        <v>0</v>
      </c>
      <c r="F16" s="21">
        <v>70</v>
      </c>
      <c r="G16" s="21">
        <v>110</v>
      </c>
      <c r="H16" s="21">
        <v>140</v>
      </c>
      <c r="I16" s="22"/>
      <c r="J16" s="15"/>
      <c r="L16" s="13"/>
      <c r="M16" s="9" t="s">
        <v>67</v>
      </c>
      <c r="N16" s="9" t="s">
        <v>51</v>
      </c>
      <c r="O16" s="9" t="s">
        <v>168</v>
      </c>
      <c r="P16" s="23" t="s">
        <v>33</v>
      </c>
      <c r="Q16" s="23" t="s">
        <v>133</v>
      </c>
    </row>
    <row r="17" spans="2:17" x14ac:dyDescent="0.15">
      <c r="B17" s="20" t="s">
        <v>178</v>
      </c>
      <c r="C17" s="11" t="s">
        <v>40</v>
      </c>
      <c r="D17" s="15">
        <v>2700</v>
      </c>
      <c r="E17" s="17"/>
      <c r="F17" s="17">
        <v>1</v>
      </c>
      <c r="G17" s="17">
        <v>9999999</v>
      </c>
      <c r="H17" s="17">
        <v>9999999</v>
      </c>
      <c r="I17" s="16"/>
      <c r="J17" s="15"/>
      <c r="L17" s="13"/>
      <c r="N17" s="9" t="s">
        <v>54</v>
      </c>
      <c r="O17" s="9" t="s">
        <v>169</v>
      </c>
      <c r="P17" s="23" t="s">
        <v>82</v>
      </c>
      <c r="Q17" s="23" t="s">
        <v>131</v>
      </c>
    </row>
    <row r="18" spans="2:17" x14ac:dyDescent="0.15">
      <c r="B18" s="24"/>
      <c r="C18" s="11" t="s">
        <v>43</v>
      </c>
      <c r="D18" s="15">
        <v>3400</v>
      </c>
      <c r="E18" s="22"/>
      <c r="F18" s="22">
        <v>150</v>
      </c>
      <c r="G18" s="22"/>
      <c r="H18" s="22"/>
      <c r="I18" s="22"/>
      <c r="J18" s="15"/>
      <c r="L18" s="13"/>
      <c r="N18" s="9" t="s">
        <v>57</v>
      </c>
      <c r="O18" s="9" t="s">
        <v>170</v>
      </c>
      <c r="P18" s="23" t="s">
        <v>71</v>
      </c>
      <c r="Q18" s="9" t="s">
        <v>132</v>
      </c>
    </row>
    <row r="19" spans="2:17" x14ac:dyDescent="0.15">
      <c r="C19" s="11" t="s">
        <v>46</v>
      </c>
      <c r="D19" s="15">
        <v>7000</v>
      </c>
      <c r="E19" s="16"/>
      <c r="F19" s="16">
        <v>1</v>
      </c>
      <c r="G19" s="17">
        <v>9999999</v>
      </c>
      <c r="H19" s="17">
        <v>9999999</v>
      </c>
      <c r="I19" s="16"/>
      <c r="J19" s="15"/>
      <c r="L19" s="13"/>
      <c r="M19" s="9" t="s">
        <v>72</v>
      </c>
      <c r="N19" s="9" t="s">
        <v>60</v>
      </c>
      <c r="O19" s="9" t="s">
        <v>169</v>
      </c>
    </row>
    <row r="20" spans="2:17" x14ac:dyDescent="0.15">
      <c r="C20" s="11" t="s">
        <v>47</v>
      </c>
      <c r="D20" s="15">
        <v>10500</v>
      </c>
      <c r="E20" s="22"/>
      <c r="F20" s="22"/>
      <c r="G20" s="22"/>
      <c r="H20" s="22"/>
      <c r="I20" s="22"/>
      <c r="J20" s="15"/>
      <c r="M20" s="9" t="s">
        <v>44</v>
      </c>
      <c r="N20" s="9" t="s">
        <v>60</v>
      </c>
      <c r="O20" s="9" t="s">
        <v>171</v>
      </c>
    </row>
    <row r="21" spans="2:17" x14ac:dyDescent="0.15">
      <c r="C21" s="11" t="s">
        <v>48</v>
      </c>
      <c r="D21" s="15">
        <v>27000</v>
      </c>
      <c r="J21" s="15"/>
    </row>
    <row r="22" spans="2:17" x14ac:dyDescent="0.15">
      <c r="C22" s="11" t="s">
        <v>49</v>
      </c>
      <c r="D22" s="15">
        <v>44000</v>
      </c>
      <c r="J22" s="15"/>
    </row>
    <row r="25" spans="2:17" x14ac:dyDescent="0.15">
      <c r="K25" s="29"/>
      <c r="L25" s="28"/>
      <c r="M25" s="28"/>
    </row>
    <row r="26" spans="2:17" x14ac:dyDescent="0.15">
      <c r="B26" s="10"/>
      <c r="C26" s="11"/>
      <c r="D26" s="15"/>
      <c r="E26" s="16"/>
      <c r="F26" s="17"/>
      <c r="G26" s="17"/>
      <c r="H26" s="17"/>
      <c r="I26" s="16"/>
      <c r="K26" s="29"/>
      <c r="L26" s="28"/>
    </row>
    <row r="27" spans="2:17" x14ac:dyDescent="0.15">
      <c r="B27" s="14"/>
      <c r="C27" s="11"/>
      <c r="D27" s="15"/>
      <c r="E27" s="21"/>
      <c r="F27" s="21"/>
      <c r="G27" s="21"/>
      <c r="H27" s="21"/>
      <c r="I27" s="22"/>
      <c r="K27" s="29"/>
      <c r="L27" s="28"/>
      <c r="P27" s="23"/>
      <c r="Q27" s="23"/>
    </row>
    <row r="28" spans="2:17" x14ac:dyDescent="0.15">
      <c r="B28" s="20"/>
      <c r="C28" s="11"/>
      <c r="D28" s="15"/>
      <c r="E28" s="17"/>
      <c r="F28" s="17"/>
      <c r="G28" s="17"/>
      <c r="H28" s="17"/>
      <c r="I28" s="16"/>
      <c r="K28" s="29"/>
      <c r="L28" s="28"/>
      <c r="P28" s="23"/>
      <c r="Q28" s="23"/>
    </row>
    <row r="29" spans="2:17" x14ac:dyDescent="0.15">
      <c r="B29" s="24"/>
      <c r="C29" s="11"/>
      <c r="D29" s="15"/>
      <c r="E29" s="22"/>
      <c r="F29" s="22"/>
      <c r="G29" s="22"/>
      <c r="H29" s="22"/>
      <c r="I29" s="22"/>
      <c r="K29" s="29"/>
      <c r="L29" s="28"/>
      <c r="P29" s="23"/>
    </row>
    <row r="30" spans="2:17" x14ac:dyDescent="0.15">
      <c r="C30" s="11"/>
      <c r="D30" s="15"/>
      <c r="E30" s="16"/>
      <c r="F30" s="16"/>
      <c r="G30" s="17"/>
      <c r="H30" s="17"/>
      <c r="I30" s="16"/>
      <c r="K30" s="29"/>
      <c r="L30" s="28"/>
    </row>
    <row r="31" spans="2:17" x14ac:dyDescent="0.15">
      <c r="C31" s="11"/>
      <c r="D31" s="15"/>
      <c r="E31" s="22"/>
      <c r="F31" s="22"/>
      <c r="G31" s="22"/>
      <c r="H31" s="22"/>
      <c r="I31" s="22"/>
    </row>
    <row r="32" spans="2:17" x14ac:dyDescent="0.15">
      <c r="C32" s="11"/>
      <c r="D32" s="15"/>
    </row>
    <row r="33" spans="2:17" x14ac:dyDescent="0.15">
      <c r="C33" s="11"/>
      <c r="D33" s="15"/>
    </row>
    <row r="35" spans="2:17" x14ac:dyDescent="0.15">
      <c r="K35" s="29"/>
      <c r="L35" s="28"/>
      <c r="M35" s="28"/>
    </row>
    <row r="36" spans="2:17" x14ac:dyDescent="0.15">
      <c r="B36" s="9" t="s">
        <v>177</v>
      </c>
      <c r="D36" s="9" t="s">
        <v>16</v>
      </c>
      <c r="E36" s="9" t="s">
        <v>26</v>
      </c>
      <c r="F36" s="9" t="s">
        <v>17</v>
      </c>
      <c r="K36" s="29"/>
      <c r="L36" s="28"/>
      <c r="M36" s="28"/>
    </row>
    <row r="37" spans="2:17" x14ac:dyDescent="0.15">
      <c r="B37" s="10" t="s">
        <v>25</v>
      </c>
      <c r="C37" s="11" t="s">
        <v>29</v>
      </c>
      <c r="D37" s="15">
        <v>1000</v>
      </c>
      <c r="E37" s="16"/>
      <c r="F37" s="17">
        <v>1</v>
      </c>
      <c r="G37" s="17">
        <v>21</v>
      </c>
      <c r="H37" s="17">
        <v>41</v>
      </c>
      <c r="I37" s="16"/>
      <c r="K37" s="29"/>
      <c r="L37" s="28"/>
      <c r="M37" s="9" t="s">
        <v>66</v>
      </c>
    </row>
    <row r="38" spans="2:17" x14ac:dyDescent="0.15">
      <c r="B38" s="14" t="s">
        <v>28</v>
      </c>
      <c r="C38" s="11" t="s">
        <v>35</v>
      </c>
      <c r="D38" s="15">
        <v>1600</v>
      </c>
      <c r="E38" s="21">
        <v>0</v>
      </c>
      <c r="F38" s="21">
        <v>60</v>
      </c>
      <c r="G38" s="21">
        <v>100</v>
      </c>
      <c r="H38" s="21">
        <v>130</v>
      </c>
      <c r="I38" s="22"/>
      <c r="K38" s="29"/>
      <c r="L38" s="28"/>
      <c r="M38" s="9" t="s">
        <v>67</v>
      </c>
      <c r="N38" s="9" t="s">
        <v>51</v>
      </c>
      <c r="O38" s="9" t="s">
        <v>68</v>
      </c>
      <c r="P38" s="23" t="s">
        <v>87</v>
      </c>
      <c r="Q38" s="23" t="s">
        <v>133</v>
      </c>
    </row>
    <row r="39" spans="2:17" x14ac:dyDescent="0.15">
      <c r="B39" s="20" t="s">
        <v>39</v>
      </c>
      <c r="C39" s="11" t="s">
        <v>40</v>
      </c>
      <c r="D39" s="15">
        <v>2300</v>
      </c>
      <c r="E39" s="17"/>
      <c r="F39" s="17">
        <v>1</v>
      </c>
      <c r="G39" s="17">
        <v>9999999</v>
      </c>
      <c r="H39" s="17">
        <v>9999999</v>
      </c>
      <c r="I39" s="16"/>
      <c r="K39" s="29"/>
      <c r="L39" s="28"/>
      <c r="N39" s="9" t="s">
        <v>54</v>
      </c>
      <c r="O39" s="9" t="s">
        <v>55</v>
      </c>
      <c r="P39" s="23" t="s">
        <v>85</v>
      </c>
      <c r="Q39" s="23" t="s">
        <v>134</v>
      </c>
    </row>
    <row r="40" spans="2:17" x14ac:dyDescent="0.15">
      <c r="B40" s="24"/>
      <c r="C40" s="11" t="s">
        <v>43</v>
      </c>
      <c r="D40" s="15">
        <v>3000</v>
      </c>
      <c r="E40" s="22"/>
      <c r="F40" s="22">
        <v>140</v>
      </c>
      <c r="G40" s="22"/>
      <c r="H40" s="22"/>
      <c r="I40" s="22"/>
      <c r="K40" s="29"/>
      <c r="L40" s="28"/>
      <c r="N40" s="9" t="s">
        <v>57</v>
      </c>
      <c r="O40" s="9" t="s">
        <v>70</v>
      </c>
      <c r="P40" s="23" t="s">
        <v>86</v>
      </c>
      <c r="Q40" s="9" t="s">
        <v>132</v>
      </c>
    </row>
    <row r="41" spans="2:17" x14ac:dyDescent="0.15">
      <c r="C41" s="11" t="s">
        <v>46</v>
      </c>
      <c r="D41" s="15">
        <v>6600</v>
      </c>
      <c r="E41" s="16"/>
      <c r="F41" s="16">
        <v>1</v>
      </c>
      <c r="G41" s="17">
        <v>9999999</v>
      </c>
      <c r="H41" s="17">
        <v>9999999</v>
      </c>
      <c r="I41" s="16"/>
      <c r="K41" s="29"/>
      <c r="L41" s="28"/>
      <c r="M41" s="9" t="s">
        <v>72</v>
      </c>
      <c r="N41" s="9" t="s">
        <v>60</v>
      </c>
      <c r="O41" s="9" t="s">
        <v>55</v>
      </c>
    </row>
    <row r="42" spans="2:17" x14ac:dyDescent="0.15">
      <c r="C42" s="11" t="s">
        <v>47</v>
      </c>
      <c r="D42" s="15">
        <v>10100</v>
      </c>
      <c r="E42" s="22"/>
      <c r="F42" s="22"/>
      <c r="G42" s="22"/>
      <c r="H42" s="22"/>
      <c r="I42" s="22"/>
      <c r="M42" s="9" t="s">
        <v>44</v>
      </c>
      <c r="N42" s="9" t="s">
        <v>60</v>
      </c>
      <c r="O42" s="9" t="s">
        <v>61</v>
      </c>
    </row>
    <row r="43" spans="2:17" x14ac:dyDescent="0.15">
      <c r="C43" s="11" t="s">
        <v>48</v>
      </c>
      <c r="D43" s="15">
        <v>26600</v>
      </c>
    </row>
    <row r="44" spans="2:17" x14ac:dyDescent="0.15">
      <c r="C44" s="11" t="s">
        <v>49</v>
      </c>
      <c r="D44" s="15">
        <v>43600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Q25"/>
  <sheetViews>
    <sheetView showGridLines="0" zoomScale="85" zoomScaleNormal="85" workbookViewId="0">
      <selection activeCell="E22" sqref="E22"/>
    </sheetView>
  </sheetViews>
  <sheetFormatPr defaultRowHeight="12" x14ac:dyDescent="0.15"/>
  <cols>
    <col min="1" max="1" width="4.75" style="9" customWidth="1"/>
    <col min="2" max="2" width="21.75" style="9" customWidth="1"/>
    <col min="3" max="3" width="12.25" style="9" bestFit="1" customWidth="1"/>
    <col min="4" max="12" width="9" style="9"/>
    <col min="13" max="13" width="9.375" style="9" customWidth="1"/>
    <col min="14" max="14" width="16.25" style="9" customWidth="1"/>
    <col min="15" max="15" width="9" style="9"/>
    <col min="16" max="17" width="6.125" style="9" bestFit="1" customWidth="1"/>
    <col min="18" max="16384" width="9" style="9"/>
  </cols>
  <sheetData>
    <row r="1" spans="2:17" x14ac:dyDescent="0.15">
      <c r="B1" s="9" t="s">
        <v>23</v>
      </c>
    </row>
    <row r="3" spans="2:17" x14ac:dyDescent="0.15">
      <c r="B3" s="9" t="s">
        <v>174</v>
      </c>
    </row>
    <row r="4" spans="2:17" x14ac:dyDescent="0.15">
      <c r="B4" s="10" t="s">
        <v>25</v>
      </c>
      <c r="C4" s="11" t="s">
        <v>73</v>
      </c>
      <c r="D4" s="12" t="s">
        <v>16</v>
      </c>
      <c r="E4" s="9" t="s">
        <v>26</v>
      </c>
      <c r="F4" s="9" t="s">
        <v>17</v>
      </c>
      <c r="J4" s="9" t="s">
        <v>144</v>
      </c>
      <c r="L4" s="13" t="s">
        <v>67</v>
      </c>
      <c r="M4" s="13" t="s">
        <v>16</v>
      </c>
      <c r="N4" s="13"/>
      <c r="O4" s="13" t="s">
        <v>145</v>
      </c>
      <c r="P4" s="19"/>
    </row>
    <row r="5" spans="2:17" x14ac:dyDescent="0.15">
      <c r="B5" s="14" t="s">
        <v>28</v>
      </c>
      <c r="C5" s="11"/>
      <c r="D5" s="15">
        <f>400*2</f>
        <v>800</v>
      </c>
      <c r="E5" s="16"/>
      <c r="F5" s="17">
        <v>1</v>
      </c>
      <c r="G5" s="17">
        <v>21</v>
      </c>
      <c r="H5" s="17">
        <v>41</v>
      </c>
      <c r="I5" s="16"/>
      <c r="J5" s="11" t="s">
        <v>29</v>
      </c>
      <c r="K5" s="18"/>
      <c r="L5" s="13"/>
      <c r="M5" s="13" t="s">
        <v>78</v>
      </c>
      <c r="N5" s="13" t="s">
        <v>146</v>
      </c>
      <c r="O5" s="13" t="s">
        <v>147</v>
      </c>
      <c r="P5" s="19" t="s">
        <v>148</v>
      </c>
      <c r="Q5" s="19" t="s">
        <v>149</v>
      </c>
    </row>
    <row r="6" spans="2:17" x14ac:dyDescent="0.15">
      <c r="B6" s="20"/>
      <c r="C6" s="11"/>
      <c r="D6" s="15"/>
      <c r="E6" s="21">
        <v>0</v>
      </c>
      <c r="F6" s="21">
        <v>50</v>
      </c>
      <c r="G6" s="21">
        <v>80</v>
      </c>
      <c r="H6" s="21">
        <v>110</v>
      </c>
      <c r="I6" s="22"/>
      <c r="J6" s="11" t="s">
        <v>35</v>
      </c>
      <c r="K6" s="18"/>
      <c r="L6" s="13"/>
      <c r="M6" s="13" t="s">
        <v>79</v>
      </c>
      <c r="N6" s="13" t="s">
        <v>150</v>
      </c>
      <c r="O6" s="13" t="s">
        <v>151</v>
      </c>
      <c r="P6" s="23" t="s">
        <v>152</v>
      </c>
      <c r="Q6" s="23" t="s">
        <v>153</v>
      </c>
    </row>
    <row r="7" spans="2:17" x14ac:dyDescent="0.15">
      <c r="B7" s="24"/>
      <c r="C7" s="11"/>
      <c r="D7" s="15"/>
      <c r="E7" s="16"/>
      <c r="F7" s="17">
        <v>1</v>
      </c>
      <c r="G7" s="17">
        <v>21</v>
      </c>
      <c r="H7" s="17">
        <v>41</v>
      </c>
      <c r="I7" s="16"/>
      <c r="J7" s="11" t="s">
        <v>40</v>
      </c>
      <c r="K7" s="18"/>
      <c r="L7" s="13"/>
      <c r="M7" s="13" t="s">
        <v>81</v>
      </c>
      <c r="N7" s="13" t="s">
        <v>83</v>
      </c>
      <c r="O7" s="13" t="s">
        <v>154</v>
      </c>
      <c r="P7" s="23" t="s">
        <v>155</v>
      </c>
      <c r="Q7" s="23" t="s">
        <v>156</v>
      </c>
    </row>
    <row r="8" spans="2:17" x14ac:dyDescent="0.15">
      <c r="B8" s="25"/>
      <c r="C8" s="11"/>
      <c r="D8" s="15"/>
      <c r="E8" s="21">
        <v>0</v>
      </c>
      <c r="F8" s="21">
        <v>50</v>
      </c>
      <c r="G8" s="21">
        <v>80</v>
      </c>
      <c r="H8" s="21">
        <v>110</v>
      </c>
      <c r="I8" s="22"/>
      <c r="J8" s="11" t="s">
        <v>157</v>
      </c>
      <c r="K8" s="18"/>
      <c r="L8" s="44" t="s">
        <v>34</v>
      </c>
      <c r="M8" s="44" t="s">
        <v>16</v>
      </c>
      <c r="N8" s="44"/>
      <c r="O8" s="44" t="s">
        <v>158</v>
      </c>
      <c r="P8" s="45"/>
      <c r="Q8" s="45"/>
    </row>
    <row r="9" spans="2:17" x14ac:dyDescent="0.15">
      <c r="C9" s="11"/>
      <c r="D9" s="15"/>
      <c r="E9" s="16"/>
      <c r="F9" s="17">
        <v>1</v>
      </c>
      <c r="G9" s="17">
        <v>21</v>
      </c>
      <c r="H9" s="17">
        <v>41</v>
      </c>
      <c r="I9" s="16"/>
      <c r="J9" s="11" t="s">
        <v>46</v>
      </c>
      <c r="K9" s="18"/>
      <c r="L9" s="44"/>
      <c r="M9" s="44" t="s">
        <v>78</v>
      </c>
      <c r="N9" s="44" t="s">
        <v>146</v>
      </c>
      <c r="O9" s="44" t="s">
        <v>159</v>
      </c>
      <c r="P9" s="46" t="s">
        <v>148</v>
      </c>
      <c r="Q9" s="46" t="s">
        <v>148</v>
      </c>
    </row>
    <row r="10" spans="2:17" x14ac:dyDescent="0.15">
      <c r="C10" s="11"/>
      <c r="D10" s="15"/>
      <c r="E10" s="21">
        <v>0</v>
      </c>
      <c r="F10" s="21">
        <v>50</v>
      </c>
      <c r="G10" s="21">
        <v>80</v>
      </c>
      <c r="H10" s="21">
        <v>110</v>
      </c>
      <c r="I10" s="22"/>
      <c r="J10" s="11" t="s">
        <v>47</v>
      </c>
      <c r="K10" s="18"/>
      <c r="L10" s="44"/>
      <c r="M10" s="44"/>
      <c r="N10" s="44" t="s">
        <v>160</v>
      </c>
      <c r="O10" s="44" t="s">
        <v>161</v>
      </c>
      <c r="P10" s="47" t="s">
        <v>162</v>
      </c>
      <c r="Q10" s="47" t="s">
        <v>162</v>
      </c>
    </row>
    <row r="11" spans="2:17" x14ac:dyDescent="0.15">
      <c r="C11" s="11"/>
      <c r="D11" s="15"/>
      <c r="E11" s="15"/>
      <c r="F11" s="26"/>
      <c r="G11" s="27"/>
      <c r="H11" s="27"/>
      <c r="J11" s="11" t="s">
        <v>48</v>
      </c>
      <c r="K11" s="18"/>
      <c r="L11" s="44"/>
      <c r="M11" s="44"/>
      <c r="N11" s="44"/>
      <c r="O11" s="44"/>
      <c r="P11" s="44"/>
      <c r="Q11" s="44"/>
    </row>
    <row r="12" spans="2:17" x14ac:dyDescent="0.15">
      <c r="B12" s="9" t="s">
        <v>175</v>
      </c>
      <c r="C12" s="11"/>
      <c r="D12" s="15"/>
      <c r="E12" s="15"/>
      <c r="F12" s="26"/>
      <c r="G12" s="27"/>
      <c r="H12" s="27"/>
      <c r="J12" s="11" t="s">
        <v>49</v>
      </c>
      <c r="K12" s="18"/>
      <c r="L12" s="47"/>
      <c r="M12" s="44" t="s">
        <v>78</v>
      </c>
      <c r="N12" s="44" t="s">
        <v>163</v>
      </c>
      <c r="O12" s="44" t="s">
        <v>159</v>
      </c>
      <c r="P12" s="46" t="s">
        <v>164</v>
      </c>
      <c r="Q12" s="46" t="s">
        <v>164</v>
      </c>
    </row>
    <row r="13" spans="2:17" x14ac:dyDescent="0.15">
      <c r="B13" s="10" t="s">
        <v>25</v>
      </c>
      <c r="C13" s="11" t="s">
        <v>73</v>
      </c>
      <c r="D13" s="12" t="s">
        <v>16</v>
      </c>
      <c r="E13" s="9" t="s">
        <v>26</v>
      </c>
      <c r="F13" s="9" t="s">
        <v>17</v>
      </c>
      <c r="L13" s="47"/>
      <c r="M13" s="44"/>
      <c r="N13" s="44" t="s">
        <v>165</v>
      </c>
      <c r="O13" s="44" t="s">
        <v>161</v>
      </c>
      <c r="P13" s="47" t="s">
        <v>166</v>
      </c>
      <c r="Q13" s="47" t="s">
        <v>166</v>
      </c>
    </row>
    <row r="14" spans="2:17" x14ac:dyDescent="0.15">
      <c r="B14" s="14" t="s">
        <v>28</v>
      </c>
      <c r="C14" s="11"/>
      <c r="D14" s="15">
        <v>1000</v>
      </c>
      <c r="E14" s="16"/>
      <c r="F14" s="17">
        <v>1</v>
      </c>
      <c r="G14" s="17">
        <v>21</v>
      </c>
      <c r="H14" s="17">
        <v>41</v>
      </c>
      <c r="I14" s="16"/>
    </row>
    <row r="15" spans="2:17" x14ac:dyDescent="0.15">
      <c r="B15" s="20"/>
      <c r="C15" s="11"/>
      <c r="D15" s="15"/>
      <c r="E15" s="21">
        <v>0</v>
      </c>
      <c r="F15" s="21">
        <v>55</v>
      </c>
      <c r="G15" s="21">
        <v>85</v>
      </c>
      <c r="H15" s="21">
        <v>115</v>
      </c>
      <c r="I15" s="22"/>
    </row>
    <row r="16" spans="2:17" x14ac:dyDescent="0.15">
      <c r="B16" s="24"/>
      <c r="C16" s="11"/>
      <c r="D16" s="15"/>
      <c r="E16" s="16"/>
      <c r="F16" s="17">
        <v>1</v>
      </c>
      <c r="G16" s="17">
        <v>21</v>
      </c>
      <c r="H16" s="17">
        <v>41</v>
      </c>
      <c r="I16" s="16"/>
    </row>
    <row r="17" spans="2:15" x14ac:dyDescent="0.15">
      <c r="B17" s="25"/>
      <c r="C17" s="11"/>
      <c r="D17" s="15"/>
      <c r="E17" s="21">
        <v>0</v>
      </c>
      <c r="F17" s="21">
        <v>55</v>
      </c>
      <c r="G17" s="21">
        <v>85</v>
      </c>
      <c r="H17" s="21">
        <v>115</v>
      </c>
      <c r="I17" s="22"/>
    </row>
    <row r="18" spans="2:15" ht="13.5" x14ac:dyDescent="0.15">
      <c r="C18" s="11"/>
      <c r="D18" s="15"/>
      <c r="E18" s="16"/>
      <c r="F18" s="17">
        <v>1</v>
      </c>
      <c r="G18" s="17">
        <v>21</v>
      </c>
      <c r="H18" s="17">
        <v>41</v>
      </c>
      <c r="I18" s="16"/>
      <c r="L18" s="56"/>
      <c r="M18" s="48"/>
      <c r="N18" s="48"/>
      <c r="O18" s="49"/>
    </row>
    <row r="19" spans="2:15" ht="13.5" x14ac:dyDescent="0.15">
      <c r="C19" s="11"/>
      <c r="D19" s="15"/>
      <c r="E19" s="21">
        <v>0</v>
      </c>
      <c r="F19" s="21">
        <v>55</v>
      </c>
      <c r="G19" s="21">
        <v>85</v>
      </c>
      <c r="H19" s="21">
        <v>115</v>
      </c>
      <c r="I19" s="22"/>
      <c r="L19" s="56"/>
      <c r="M19" s="48"/>
      <c r="N19" s="48"/>
      <c r="O19" s="49"/>
    </row>
    <row r="20" spans="2:15" ht="13.5" x14ac:dyDescent="0.15">
      <c r="L20" s="56"/>
      <c r="M20" s="48"/>
      <c r="N20" s="48"/>
      <c r="O20" s="49"/>
    </row>
    <row r="21" spans="2:15" ht="13.5" x14ac:dyDescent="0.15">
      <c r="L21" s="56"/>
      <c r="M21" s="48"/>
      <c r="N21" s="48"/>
      <c r="O21" s="49"/>
    </row>
    <row r="22" spans="2:15" ht="78.75" customHeight="1" x14ac:dyDescent="0.15">
      <c r="L22" s="57"/>
      <c r="M22" s="48"/>
      <c r="N22" s="48"/>
      <c r="O22" s="49"/>
    </row>
    <row r="23" spans="2:15" ht="13.5" x14ac:dyDescent="0.15">
      <c r="L23" s="57"/>
      <c r="M23" s="48"/>
      <c r="N23" s="56"/>
      <c r="O23" s="58"/>
    </row>
    <row r="24" spans="2:15" ht="13.5" x14ac:dyDescent="0.15">
      <c r="L24" s="57"/>
      <c r="M24" s="48"/>
      <c r="N24" s="56"/>
      <c r="O24" s="58"/>
    </row>
    <row r="25" spans="2:15" ht="13.5" x14ac:dyDescent="0.15">
      <c r="L25" s="57"/>
      <c r="M25" s="48"/>
      <c r="N25" s="56"/>
      <c r="O25" s="58"/>
    </row>
  </sheetData>
  <mergeCells count="4">
    <mergeCell ref="L18:L21"/>
    <mergeCell ref="L22:L25"/>
    <mergeCell ref="N23:N25"/>
    <mergeCell ref="O23:O25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Q53"/>
  <sheetViews>
    <sheetView zoomScale="85" zoomScaleNormal="85" workbookViewId="0">
      <selection activeCell="C5" sqref="C5"/>
    </sheetView>
  </sheetViews>
  <sheetFormatPr defaultRowHeight="12" x14ac:dyDescent="0.15"/>
  <cols>
    <col min="1" max="1" width="4.75" style="9" customWidth="1"/>
    <col min="2" max="2" width="21.75" style="9" customWidth="1"/>
    <col min="3" max="3" width="12.25" style="9" bestFit="1" customWidth="1"/>
    <col min="4" max="4" width="10.125" style="9" bestFit="1" customWidth="1"/>
    <col min="5" max="13" width="9" style="9"/>
    <col min="14" max="14" width="9.375" style="9" customWidth="1"/>
    <col min="15" max="15" width="28.125" style="9" customWidth="1"/>
    <col min="16" max="16384" width="9" style="9"/>
  </cols>
  <sheetData>
    <row r="1" spans="1:17" x14ac:dyDescent="0.15">
      <c r="B1" s="9" t="s">
        <v>23</v>
      </c>
    </row>
    <row r="3" spans="1:17" x14ac:dyDescent="0.15">
      <c r="B3" s="9" t="s">
        <v>24</v>
      </c>
    </row>
    <row r="4" spans="1:17" x14ac:dyDescent="0.15">
      <c r="B4" s="10" t="s">
        <v>25</v>
      </c>
      <c r="C4" s="33" t="s">
        <v>130</v>
      </c>
      <c r="D4" s="12" t="s">
        <v>16</v>
      </c>
      <c r="E4" s="12" t="s">
        <v>88</v>
      </c>
      <c r="F4" s="9" t="s">
        <v>26</v>
      </c>
      <c r="G4" s="9" t="s">
        <v>17</v>
      </c>
      <c r="K4" s="9" t="s">
        <v>89</v>
      </c>
      <c r="M4" s="13"/>
      <c r="N4" s="13"/>
      <c r="O4" s="13"/>
      <c r="P4" s="13"/>
      <c r="Q4" s="19"/>
    </row>
    <row r="5" spans="1:17" x14ac:dyDescent="0.15">
      <c r="B5" s="14" t="s">
        <v>28</v>
      </c>
      <c r="C5" s="11" t="s">
        <v>29</v>
      </c>
      <c r="D5" s="34">
        <v>1200</v>
      </c>
      <c r="E5" s="34">
        <v>90</v>
      </c>
      <c r="F5" s="28"/>
      <c r="G5" s="35"/>
      <c r="H5" s="35"/>
      <c r="I5" s="35"/>
      <c r="J5" s="28"/>
      <c r="K5" s="11" t="s">
        <v>29</v>
      </c>
      <c r="L5" s="18">
        <v>140</v>
      </c>
      <c r="M5" s="13"/>
      <c r="N5" s="13"/>
      <c r="O5" s="13"/>
      <c r="P5" s="13"/>
      <c r="Q5" s="23"/>
    </row>
    <row r="6" spans="1:17" x14ac:dyDescent="0.15">
      <c r="A6" s="9" t="s">
        <v>90</v>
      </c>
      <c r="B6" s="30" t="s">
        <v>34</v>
      </c>
      <c r="C6" s="11" t="s">
        <v>35</v>
      </c>
      <c r="D6" s="15"/>
      <c r="E6" s="15"/>
      <c r="F6" s="35"/>
      <c r="G6" s="35"/>
      <c r="H6" s="35"/>
      <c r="I6" s="35"/>
      <c r="J6" s="28"/>
      <c r="K6" s="11" t="s">
        <v>35</v>
      </c>
      <c r="L6" s="18">
        <v>260</v>
      </c>
      <c r="M6" s="13"/>
      <c r="N6" s="13"/>
      <c r="O6" s="13"/>
      <c r="P6" s="13"/>
      <c r="Q6" s="23"/>
    </row>
    <row r="7" spans="1:17" x14ac:dyDescent="0.15">
      <c r="A7" s="9" t="s">
        <v>90</v>
      </c>
      <c r="B7" s="36" t="s">
        <v>39</v>
      </c>
      <c r="C7" s="11" t="s">
        <v>40</v>
      </c>
      <c r="D7" s="15"/>
      <c r="E7" s="15"/>
      <c r="F7" s="28"/>
      <c r="G7" s="35"/>
      <c r="H7" s="35"/>
      <c r="I7" s="35"/>
      <c r="J7" s="28"/>
      <c r="K7" s="11" t="s">
        <v>40</v>
      </c>
      <c r="L7" s="18">
        <v>280</v>
      </c>
      <c r="M7" s="13"/>
      <c r="N7" s="13"/>
      <c r="O7" s="13"/>
      <c r="P7" s="13"/>
      <c r="Q7" s="23"/>
    </row>
    <row r="8" spans="1:17" x14ac:dyDescent="0.15">
      <c r="B8" s="25"/>
      <c r="C8" s="11" t="s">
        <v>43</v>
      </c>
      <c r="D8" s="15"/>
      <c r="E8" s="15"/>
      <c r="F8" s="35"/>
      <c r="G8" s="35"/>
      <c r="H8" s="35"/>
      <c r="I8" s="35"/>
      <c r="J8" s="28"/>
      <c r="K8" s="11" t="s">
        <v>43</v>
      </c>
      <c r="L8" s="18">
        <v>380</v>
      </c>
      <c r="M8" s="13"/>
      <c r="N8" s="13"/>
      <c r="O8" s="13"/>
      <c r="P8" s="13"/>
    </row>
    <row r="9" spans="1:17" x14ac:dyDescent="0.15">
      <c r="C9" s="11" t="s">
        <v>46</v>
      </c>
      <c r="D9" s="15"/>
      <c r="E9" s="15"/>
      <c r="F9" s="28"/>
      <c r="G9" s="35"/>
      <c r="H9" s="35"/>
      <c r="I9" s="35"/>
      <c r="J9" s="35"/>
      <c r="K9" s="11" t="s">
        <v>46</v>
      </c>
      <c r="L9" s="18">
        <v>420</v>
      </c>
      <c r="M9" s="13"/>
      <c r="N9" s="13"/>
      <c r="O9" s="13"/>
    </row>
    <row r="10" spans="1:17" x14ac:dyDescent="0.15">
      <c r="C10" s="11" t="s">
        <v>47</v>
      </c>
      <c r="D10" s="15"/>
      <c r="E10" s="15"/>
      <c r="F10" s="35"/>
      <c r="G10" s="35"/>
      <c r="H10" s="35"/>
      <c r="I10" s="35"/>
      <c r="J10" s="35"/>
      <c r="K10" s="11" t="s">
        <v>47</v>
      </c>
      <c r="L10" s="18">
        <v>1780</v>
      </c>
      <c r="M10" s="13"/>
      <c r="N10" s="13"/>
      <c r="O10" s="13"/>
    </row>
    <row r="11" spans="1:17" x14ac:dyDescent="0.15">
      <c r="C11" s="11" t="s">
        <v>48</v>
      </c>
      <c r="D11" s="15"/>
      <c r="E11" s="15"/>
      <c r="F11" s="15"/>
      <c r="G11" s="26"/>
      <c r="H11" s="27"/>
      <c r="I11" s="27"/>
      <c r="K11" s="11" t="s">
        <v>48</v>
      </c>
      <c r="L11" s="18">
        <v>2100</v>
      </c>
      <c r="M11" s="13"/>
      <c r="N11" s="13"/>
      <c r="O11" s="13"/>
      <c r="P11" s="13"/>
      <c r="Q11" s="13"/>
    </row>
    <row r="12" spans="1:17" x14ac:dyDescent="0.15">
      <c r="C12" s="11" t="s">
        <v>49</v>
      </c>
      <c r="D12" s="15"/>
      <c r="E12" s="15"/>
      <c r="F12" s="15"/>
      <c r="G12" s="26"/>
      <c r="H12" s="27"/>
      <c r="I12" s="27"/>
      <c r="K12" s="11" t="s">
        <v>49</v>
      </c>
      <c r="L12" s="18">
        <v>5360</v>
      </c>
    </row>
    <row r="14" spans="1:17" x14ac:dyDescent="0.15">
      <c r="B14" s="9" t="s">
        <v>50</v>
      </c>
      <c r="D14" s="12" t="s">
        <v>16</v>
      </c>
      <c r="E14" s="12" t="s">
        <v>88</v>
      </c>
      <c r="F14" s="9" t="s">
        <v>26</v>
      </c>
      <c r="G14" s="9" t="s">
        <v>17</v>
      </c>
    </row>
    <row r="15" spans="1:17" x14ac:dyDescent="0.15">
      <c r="B15" s="10" t="s">
        <v>25</v>
      </c>
      <c r="C15" s="11" t="s">
        <v>29</v>
      </c>
      <c r="D15" s="15">
        <v>1226</v>
      </c>
      <c r="E15" s="15"/>
      <c r="F15" s="16"/>
      <c r="G15" s="17">
        <v>1</v>
      </c>
      <c r="H15" s="17">
        <v>11</v>
      </c>
      <c r="I15" s="17">
        <v>21</v>
      </c>
      <c r="J15" s="17">
        <v>41</v>
      </c>
      <c r="K15" s="11"/>
      <c r="L15" s="18"/>
      <c r="M15" s="13"/>
      <c r="N15" s="13"/>
      <c r="O15" s="13"/>
      <c r="P15" s="13"/>
      <c r="Q15" s="19"/>
    </row>
    <row r="16" spans="1:17" x14ac:dyDescent="0.15">
      <c r="B16" s="14" t="s">
        <v>28</v>
      </c>
      <c r="C16" s="11" t="s">
        <v>35</v>
      </c>
      <c r="D16" s="15">
        <v>1506</v>
      </c>
      <c r="E16" s="15"/>
      <c r="F16" s="21">
        <v>0</v>
      </c>
      <c r="G16" s="22">
        <v>80</v>
      </c>
      <c r="H16" s="22">
        <v>80</v>
      </c>
      <c r="I16" s="22">
        <v>93</v>
      </c>
      <c r="J16" s="22">
        <v>103</v>
      </c>
      <c r="K16" s="11"/>
      <c r="L16" s="18"/>
      <c r="M16" s="13"/>
      <c r="N16" s="13"/>
      <c r="O16" s="13"/>
      <c r="P16" s="13"/>
      <c r="Q16" s="23"/>
    </row>
    <row r="17" spans="2:17" x14ac:dyDescent="0.15">
      <c r="B17" s="20" t="s">
        <v>34</v>
      </c>
      <c r="C17" s="11" t="s">
        <v>40</v>
      </c>
      <c r="D17" s="15">
        <v>1754</v>
      </c>
      <c r="E17" s="15"/>
      <c r="F17" s="17"/>
      <c r="G17" s="17">
        <v>1</v>
      </c>
      <c r="H17" s="17">
        <v>9999999</v>
      </c>
      <c r="I17" s="17">
        <v>9999999</v>
      </c>
      <c r="J17" s="17"/>
      <c r="K17" s="11"/>
      <c r="L17" s="18"/>
      <c r="M17" s="13"/>
      <c r="N17" s="13"/>
      <c r="O17" s="13"/>
      <c r="P17" s="13"/>
      <c r="Q17" s="23"/>
    </row>
    <row r="18" spans="2:17" x14ac:dyDescent="0.15">
      <c r="B18" s="24" t="s">
        <v>39</v>
      </c>
      <c r="C18" s="11" t="s">
        <v>43</v>
      </c>
      <c r="D18" s="15">
        <v>2054</v>
      </c>
      <c r="E18" s="15"/>
      <c r="F18" s="22"/>
      <c r="G18" s="22">
        <v>100</v>
      </c>
      <c r="H18" s="22"/>
      <c r="I18" s="22"/>
      <c r="J18" s="22"/>
      <c r="K18" s="11"/>
      <c r="L18" s="18"/>
      <c r="M18" s="13"/>
      <c r="N18" s="13"/>
      <c r="O18" s="13"/>
      <c r="P18" s="13"/>
      <c r="Q18" s="23"/>
    </row>
    <row r="19" spans="2:17" x14ac:dyDescent="0.15">
      <c r="C19" s="11" t="s">
        <v>46</v>
      </c>
      <c r="D19" s="15">
        <v>3280</v>
      </c>
      <c r="E19" s="15"/>
      <c r="F19" s="16"/>
      <c r="G19" s="16">
        <v>1</v>
      </c>
      <c r="H19" s="17">
        <v>9999999</v>
      </c>
      <c r="I19" s="17">
        <v>9999999</v>
      </c>
      <c r="J19" s="16"/>
      <c r="K19" s="11"/>
      <c r="L19" s="18"/>
      <c r="M19" s="13"/>
      <c r="N19" s="13"/>
      <c r="O19" s="13"/>
      <c r="P19" s="13"/>
    </row>
    <row r="20" spans="2:17" x14ac:dyDescent="0.15">
      <c r="C20" s="11" t="s">
        <v>47</v>
      </c>
      <c r="D20" s="15">
        <v>5354</v>
      </c>
      <c r="E20" s="15"/>
      <c r="F20" s="22"/>
      <c r="G20" s="22">
        <v>140</v>
      </c>
      <c r="H20" s="22"/>
      <c r="I20" s="22"/>
      <c r="J20" s="22"/>
      <c r="K20" s="11"/>
      <c r="L20" s="18"/>
    </row>
    <row r="21" spans="2:17" x14ac:dyDescent="0.15">
      <c r="C21" s="11" t="s">
        <v>48</v>
      </c>
      <c r="D21" s="15">
        <v>11066</v>
      </c>
      <c r="E21" s="15"/>
      <c r="K21" s="11"/>
      <c r="L21" s="18"/>
    </row>
    <row r="22" spans="2:17" x14ac:dyDescent="0.15">
      <c r="C22" s="11" t="s">
        <v>49</v>
      </c>
      <c r="D22" s="15">
        <v>18906</v>
      </c>
      <c r="E22" s="15"/>
      <c r="K22" s="11"/>
      <c r="L22" s="18"/>
    </row>
    <row r="25" spans="2:17" x14ac:dyDescent="0.15">
      <c r="B25" s="9" t="s">
        <v>62</v>
      </c>
      <c r="D25" s="9" t="s">
        <v>16</v>
      </c>
      <c r="F25" s="9" t="s">
        <v>26</v>
      </c>
      <c r="G25" s="9" t="s">
        <v>17</v>
      </c>
      <c r="L25" s="28"/>
      <c r="M25" s="28"/>
      <c r="N25" s="28"/>
    </row>
    <row r="26" spans="2:17" x14ac:dyDescent="0.15">
      <c r="B26" s="10" t="s">
        <v>25</v>
      </c>
      <c r="C26" s="11" t="s">
        <v>29</v>
      </c>
      <c r="D26" s="15">
        <v>1114</v>
      </c>
      <c r="E26" s="15"/>
      <c r="F26" s="16"/>
      <c r="G26" s="17">
        <v>1</v>
      </c>
      <c r="H26" s="17">
        <v>11</v>
      </c>
      <c r="I26" s="17">
        <v>21</v>
      </c>
      <c r="J26" s="17">
        <v>41</v>
      </c>
      <c r="L26" s="29"/>
      <c r="M26" s="13"/>
      <c r="N26" s="13"/>
      <c r="O26" s="13"/>
      <c r="P26" s="13"/>
      <c r="Q26" s="19"/>
    </row>
    <row r="27" spans="2:17" x14ac:dyDescent="0.15">
      <c r="B27" s="14" t="s">
        <v>28</v>
      </c>
      <c r="C27" s="11" t="s">
        <v>35</v>
      </c>
      <c r="D27" s="15">
        <v>1554</v>
      </c>
      <c r="E27" s="15"/>
      <c r="F27" s="21">
        <v>0</v>
      </c>
      <c r="G27" s="21">
        <v>70</v>
      </c>
      <c r="H27" s="21">
        <v>70</v>
      </c>
      <c r="I27" s="21">
        <v>97</v>
      </c>
      <c r="J27" s="21">
        <v>117</v>
      </c>
      <c r="L27" s="29"/>
      <c r="M27" s="13"/>
      <c r="N27" s="13"/>
      <c r="O27" s="13"/>
      <c r="P27" s="13"/>
      <c r="Q27" s="23"/>
    </row>
    <row r="28" spans="2:17" x14ac:dyDescent="0.15">
      <c r="B28" s="20" t="s">
        <v>34</v>
      </c>
      <c r="C28" s="11" t="s">
        <v>40</v>
      </c>
      <c r="D28" s="15">
        <v>2026</v>
      </c>
      <c r="E28" s="15"/>
      <c r="F28" s="17"/>
      <c r="G28" s="17">
        <v>1</v>
      </c>
      <c r="H28" s="17">
        <v>9999999</v>
      </c>
      <c r="I28" s="17">
        <v>9999999</v>
      </c>
      <c r="J28" s="16"/>
      <c r="L28" s="29"/>
      <c r="M28" s="13"/>
      <c r="N28" s="13"/>
      <c r="O28" s="13"/>
      <c r="P28" s="13"/>
      <c r="Q28" s="23"/>
    </row>
    <row r="29" spans="2:17" x14ac:dyDescent="0.15">
      <c r="B29" s="24" t="s">
        <v>39</v>
      </c>
      <c r="C29" s="11" t="s">
        <v>43</v>
      </c>
      <c r="D29" s="15">
        <v>2526</v>
      </c>
      <c r="E29" s="15"/>
      <c r="F29" s="22"/>
      <c r="G29" s="22">
        <v>100</v>
      </c>
      <c r="H29" s="22"/>
      <c r="I29" s="22"/>
      <c r="J29" s="22"/>
      <c r="L29" s="29"/>
      <c r="M29" s="13"/>
      <c r="N29" s="13"/>
      <c r="O29" s="13"/>
      <c r="P29" s="13"/>
      <c r="Q29" s="23"/>
    </row>
    <row r="30" spans="2:17" x14ac:dyDescent="0.15">
      <c r="C30" s="11" t="s">
        <v>46</v>
      </c>
      <c r="D30" s="15">
        <v>4940</v>
      </c>
      <c r="E30" s="15"/>
      <c r="F30" s="16"/>
      <c r="G30" s="16">
        <v>1</v>
      </c>
      <c r="H30" s="17">
        <v>9999999</v>
      </c>
      <c r="I30" s="17">
        <v>9999999</v>
      </c>
      <c r="J30" s="16"/>
      <c r="L30" s="29"/>
      <c r="M30" s="13"/>
      <c r="N30" s="13"/>
      <c r="O30" s="13"/>
      <c r="P30" s="13"/>
    </row>
    <row r="31" spans="2:17" x14ac:dyDescent="0.15">
      <c r="C31" s="11" t="s">
        <v>47</v>
      </c>
      <c r="D31" s="15">
        <v>7726</v>
      </c>
      <c r="E31" s="15"/>
      <c r="F31" s="22"/>
      <c r="G31" s="22">
        <v>140</v>
      </c>
      <c r="H31" s="22"/>
      <c r="I31" s="22"/>
      <c r="J31" s="22"/>
      <c r="L31" s="29"/>
      <c r="M31" s="28"/>
      <c r="N31" s="28"/>
    </row>
    <row r="32" spans="2:17" x14ac:dyDescent="0.15">
      <c r="C32" s="11" t="s">
        <v>48</v>
      </c>
      <c r="D32" s="15">
        <v>18834</v>
      </c>
      <c r="E32" s="15"/>
      <c r="L32" s="29"/>
      <c r="M32" s="28"/>
      <c r="N32" s="28"/>
    </row>
    <row r="33" spans="2:17" x14ac:dyDescent="0.15">
      <c r="C33" s="11" t="s">
        <v>49</v>
      </c>
      <c r="D33" s="15">
        <v>31254</v>
      </c>
      <c r="E33" s="15"/>
      <c r="L33" s="29"/>
      <c r="M33" s="28"/>
      <c r="N33" s="28"/>
    </row>
    <row r="34" spans="2:17" x14ac:dyDescent="0.15">
      <c r="C34" s="11"/>
      <c r="D34" s="15"/>
      <c r="E34" s="15"/>
      <c r="L34" s="29"/>
      <c r="M34" s="28"/>
      <c r="N34" s="28"/>
    </row>
    <row r="35" spans="2:17" x14ac:dyDescent="0.15">
      <c r="L35" s="29"/>
      <c r="M35" s="28"/>
      <c r="N35" s="28"/>
    </row>
    <row r="36" spans="2:17" x14ac:dyDescent="0.15">
      <c r="B36" s="9" t="s">
        <v>65</v>
      </c>
      <c r="D36" s="9" t="s">
        <v>16</v>
      </c>
      <c r="F36" s="9" t="s">
        <v>26</v>
      </c>
      <c r="G36" s="9" t="s">
        <v>17</v>
      </c>
      <c r="L36" s="29"/>
      <c r="M36" s="28"/>
      <c r="N36" s="28"/>
    </row>
    <row r="37" spans="2:17" x14ac:dyDescent="0.15">
      <c r="B37" s="10" t="s">
        <v>25</v>
      </c>
      <c r="C37" s="11" t="s">
        <v>29</v>
      </c>
      <c r="D37" s="15">
        <f>500*2</f>
        <v>1000</v>
      </c>
      <c r="E37" s="15"/>
      <c r="F37" s="16"/>
      <c r="G37" s="17">
        <v>1</v>
      </c>
      <c r="H37" s="17">
        <v>21</v>
      </c>
      <c r="I37" s="17">
        <v>41</v>
      </c>
      <c r="J37" s="16"/>
      <c r="L37" s="29"/>
      <c r="M37" s="28"/>
      <c r="N37" s="9" t="s">
        <v>66</v>
      </c>
    </row>
    <row r="38" spans="2:17" x14ac:dyDescent="0.15">
      <c r="B38" s="14" t="s">
        <v>28</v>
      </c>
      <c r="C38" s="11" t="s">
        <v>35</v>
      </c>
      <c r="D38" s="15">
        <f>800*2</f>
        <v>1600</v>
      </c>
      <c r="E38" s="15"/>
      <c r="F38" s="21">
        <v>0</v>
      </c>
      <c r="G38" s="21">
        <v>60</v>
      </c>
      <c r="H38" s="21">
        <v>100</v>
      </c>
      <c r="I38" s="21">
        <v>130</v>
      </c>
      <c r="J38" s="22"/>
      <c r="L38" s="29"/>
      <c r="M38" s="28"/>
      <c r="N38" s="9" t="s">
        <v>67</v>
      </c>
      <c r="O38" s="9" t="s">
        <v>51</v>
      </c>
      <c r="P38" s="9" t="s">
        <v>68</v>
      </c>
      <c r="Q38" s="23" t="s">
        <v>91</v>
      </c>
    </row>
    <row r="39" spans="2:17" x14ac:dyDescent="0.15">
      <c r="B39" s="20" t="s">
        <v>34</v>
      </c>
      <c r="C39" s="11" t="s">
        <v>40</v>
      </c>
      <c r="D39" s="15">
        <f>1150*2</f>
        <v>2300</v>
      </c>
      <c r="E39" s="15"/>
      <c r="F39" s="17"/>
      <c r="G39" s="17">
        <v>1</v>
      </c>
      <c r="H39" s="17">
        <v>9999999</v>
      </c>
      <c r="I39" s="17">
        <v>9999999</v>
      </c>
      <c r="J39" s="16"/>
      <c r="L39" s="29"/>
      <c r="M39" s="28"/>
      <c r="O39" s="9" t="s">
        <v>54</v>
      </c>
      <c r="P39" s="9" t="s">
        <v>55</v>
      </c>
      <c r="Q39" s="23" t="s">
        <v>92</v>
      </c>
    </row>
    <row r="40" spans="2:17" x14ac:dyDescent="0.15">
      <c r="B40" s="24" t="s">
        <v>39</v>
      </c>
      <c r="C40" s="11" t="s">
        <v>43</v>
      </c>
      <c r="D40" s="15">
        <f>1500*2</f>
        <v>3000</v>
      </c>
      <c r="E40" s="15"/>
      <c r="F40" s="22"/>
      <c r="G40" s="22">
        <v>100</v>
      </c>
      <c r="H40" s="22"/>
      <c r="I40" s="22"/>
      <c r="J40" s="22"/>
      <c r="L40" s="29"/>
      <c r="M40" s="28"/>
      <c r="O40" s="9" t="s">
        <v>57</v>
      </c>
      <c r="P40" s="9" t="s">
        <v>70</v>
      </c>
      <c r="Q40" s="23" t="s">
        <v>93</v>
      </c>
    </row>
    <row r="41" spans="2:17" x14ac:dyDescent="0.15">
      <c r="C41" s="11" t="s">
        <v>46</v>
      </c>
      <c r="D41" s="15">
        <f>3300*2</f>
        <v>6600</v>
      </c>
      <c r="E41" s="15"/>
      <c r="F41" s="16"/>
      <c r="G41" s="16">
        <v>1</v>
      </c>
      <c r="H41" s="17">
        <v>9999999</v>
      </c>
      <c r="I41" s="17">
        <v>9999999</v>
      </c>
      <c r="J41" s="16"/>
      <c r="L41" s="29"/>
      <c r="M41" s="28"/>
      <c r="N41" s="9" t="s">
        <v>72</v>
      </c>
      <c r="O41" s="9" t="s">
        <v>60</v>
      </c>
      <c r="P41" s="9" t="s">
        <v>55</v>
      </c>
    </row>
    <row r="42" spans="2:17" x14ac:dyDescent="0.15">
      <c r="C42" s="11" t="s">
        <v>47</v>
      </c>
      <c r="D42" s="15">
        <f>5050*2</f>
        <v>10100</v>
      </c>
      <c r="E42" s="15"/>
      <c r="F42" s="22"/>
      <c r="G42" s="22">
        <v>140</v>
      </c>
      <c r="H42" s="22"/>
      <c r="I42" s="22"/>
      <c r="J42" s="22"/>
      <c r="N42" s="9" t="s">
        <v>44</v>
      </c>
      <c r="O42" s="9" t="s">
        <v>60</v>
      </c>
      <c r="P42" s="9" t="s">
        <v>61</v>
      </c>
    </row>
    <row r="43" spans="2:17" x14ac:dyDescent="0.15">
      <c r="C43" s="11" t="s">
        <v>48</v>
      </c>
      <c r="D43" s="15">
        <f>13300*2</f>
        <v>26600</v>
      </c>
      <c r="E43" s="15"/>
    </row>
    <row r="44" spans="2:17" x14ac:dyDescent="0.15">
      <c r="C44" s="11" t="s">
        <v>49</v>
      </c>
      <c r="D44" s="15">
        <f>21800*2</f>
        <v>43600</v>
      </c>
      <c r="E44" s="15"/>
    </row>
    <row r="46" spans="2:17" x14ac:dyDescent="0.15">
      <c r="D46" s="37">
        <v>556.66666666666663</v>
      </c>
      <c r="E46" s="9">
        <v>557</v>
      </c>
      <c r="F46" s="9">
        <f>+E46*2</f>
        <v>1114</v>
      </c>
      <c r="G46" s="37">
        <f>E46-D46</f>
        <v>0.33333333333337123</v>
      </c>
      <c r="I46" s="9">
        <v>70</v>
      </c>
      <c r="J46" s="9">
        <v>70</v>
      </c>
      <c r="K46" s="9">
        <v>70</v>
      </c>
      <c r="L46" s="9">
        <v>70</v>
      </c>
      <c r="M46" s="9">
        <v>97</v>
      </c>
      <c r="N46" s="9">
        <v>117</v>
      </c>
    </row>
    <row r="47" spans="2:17" x14ac:dyDescent="0.15">
      <c r="D47" s="37">
        <v>776.66666666666663</v>
      </c>
      <c r="E47" s="9">
        <v>777</v>
      </c>
      <c r="F47" s="9">
        <f t="shared" ref="F47:F53" si="0">+E47*2</f>
        <v>1554</v>
      </c>
      <c r="G47" s="37">
        <f t="shared" ref="G47:G53" si="1">E47-D47</f>
        <v>0.33333333333337123</v>
      </c>
      <c r="I47" s="9">
        <v>70</v>
      </c>
      <c r="J47" s="9">
        <v>70</v>
      </c>
    </row>
    <row r="48" spans="2:17" x14ac:dyDescent="0.15">
      <c r="D48" s="37">
        <v>1013.3333333333333</v>
      </c>
      <c r="E48" s="9">
        <v>1013</v>
      </c>
      <c r="F48" s="9">
        <f t="shared" si="0"/>
        <v>2026</v>
      </c>
      <c r="G48" s="37">
        <f t="shared" si="1"/>
        <v>-0.33333333333325754</v>
      </c>
      <c r="I48" s="9">
        <v>96.666666666666671</v>
      </c>
      <c r="J48" s="9">
        <v>97</v>
      </c>
    </row>
    <row r="49" spans="4:10" x14ac:dyDescent="0.15">
      <c r="D49" s="37">
        <v>1263.3333333333333</v>
      </c>
      <c r="E49" s="9">
        <v>1263</v>
      </c>
      <c r="F49" s="9">
        <f t="shared" si="0"/>
        <v>2526</v>
      </c>
      <c r="G49" s="37">
        <f t="shared" si="1"/>
        <v>-0.33333333333325754</v>
      </c>
      <c r="I49" s="9">
        <v>116.66666666666667</v>
      </c>
      <c r="J49" s="9">
        <v>117</v>
      </c>
    </row>
    <row r="50" spans="4:10" x14ac:dyDescent="0.15">
      <c r="D50" s="37">
        <v>2470</v>
      </c>
      <c r="E50" s="9">
        <v>2470</v>
      </c>
      <c r="F50" s="9">
        <f t="shared" si="0"/>
        <v>4940</v>
      </c>
      <c r="G50" s="37">
        <f t="shared" si="1"/>
        <v>0</v>
      </c>
    </row>
    <row r="51" spans="4:10" x14ac:dyDescent="0.15">
      <c r="D51" s="37">
        <v>3863.3333333333335</v>
      </c>
      <c r="E51" s="9">
        <v>3863</v>
      </c>
      <c r="F51" s="9">
        <f t="shared" si="0"/>
        <v>7726</v>
      </c>
      <c r="G51" s="37">
        <f t="shared" si="1"/>
        <v>-0.33333333333348492</v>
      </c>
    </row>
    <row r="52" spans="4:10" x14ac:dyDescent="0.15">
      <c r="D52" s="37">
        <v>9416.6666666666679</v>
      </c>
      <c r="E52" s="9">
        <v>9417</v>
      </c>
      <c r="F52" s="9">
        <f t="shared" si="0"/>
        <v>18834</v>
      </c>
      <c r="G52" s="37">
        <f t="shared" si="1"/>
        <v>0.33333333333212067</v>
      </c>
    </row>
    <row r="53" spans="4:10" x14ac:dyDescent="0.15">
      <c r="D53" s="37">
        <v>15626.666666666666</v>
      </c>
      <c r="E53" s="9">
        <v>15627</v>
      </c>
      <c r="F53" s="9">
        <f t="shared" si="0"/>
        <v>31254</v>
      </c>
      <c r="G53" s="37">
        <f t="shared" si="1"/>
        <v>0.33333333333393966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44"/>
  <sheetViews>
    <sheetView zoomScale="85" zoomScaleNormal="85" workbookViewId="0">
      <selection activeCell="L33" sqref="L33"/>
    </sheetView>
  </sheetViews>
  <sheetFormatPr defaultRowHeight="12" x14ac:dyDescent="0.15"/>
  <cols>
    <col min="1" max="1" width="4.75" style="9" customWidth="1"/>
    <col min="2" max="2" width="21.75" style="9" customWidth="1"/>
    <col min="3" max="3" width="12.25" style="9" bestFit="1" customWidth="1"/>
    <col min="4" max="13" width="9" style="9"/>
    <col min="14" max="14" width="9.375" style="9" customWidth="1"/>
    <col min="15" max="15" width="28.125" style="9" customWidth="1"/>
    <col min="16" max="16384" width="9" style="9"/>
  </cols>
  <sheetData>
    <row r="1" spans="1:17" x14ac:dyDescent="0.15">
      <c r="B1" s="9" t="s">
        <v>23</v>
      </c>
    </row>
    <row r="3" spans="1:17" x14ac:dyDescent="0.15">
      <c r="B3" s="9" t="s">
        <v>24</v>
      </c>
    </row>
    <row r="4" spans="1:17" x14ac:dyDescent="0.15">
      <c r="B4" s="10" t="s">
        <v>25</v>
      </c>
      <c r="C4" s="33" t="s">
        <v>94</v>
      </c>
      <c r="D4" s="12" t="s">
        <v>16</v>
      </c>
      <c r="E4" s="12" t="s">
        <v>88</v>
      </c>
      <c r="F4" s="9" t="s">
        <v>26</v>
      </c>
      <c r="G4" s="9" t="s">
        <v>17</v>
      </c>
      <c r="K4" s="9" t="s">
        <v>95</v>
      </c>
      <c r="M4" s="13"/>
      <c r="N4" s="13"/>
      <c r="O4" s="13"/>
      <c r="P4" s="13"/>
      <c r="Q4" s="19"/>
    </row>
    <row r="5" spans="1:17" x14ac:dyDescent="0.15">
      <c r="B5" s="14" t="s">
        <v>28</v>
      </c>
      <c r="C5" s="11" t="s">
        <v>29</v>
      </c>
      <c r="D5" s="15">
        <v>800</v>
      </c>
      <c r="E5" s="15">
        <v>60</v>
      </c>
      <c r="F5" s="28"/>
      <c r="G5" s="35"/>
      <c r="H5" s="35"/>
      <c r="I5" s="35"/>
      <c r="J5" s="28"/>
      <c r="K5" s="11" t="s">
        <v>29</v>
      </c>
      <c r="L5" s="18">
        <v>140</v>
      </c>
      <c r="M5" s="13"/>
      <c r="N5" s="13"/>
      <c r="O5" s="13"/>
      <c r="P5" s="13"/>
      <c r="Q5" s="23"/>
    </row>
    <row r="6" spans="1:17" x14ac:dyDescent="0.15">
      <c r="A6" s="9" t="s">
        <v>96</v>
      </c>
      <c r="B6" s="30" t="s">
        <v>34</v>
      </c>
      <c r="C6" s="11" t="s">
        <v>35</v>
      </c>
      <c r="D6" s="15"/>
      <c r="E6" s="15"/>
      <c r="F6" s="35"/>
      <c r="G6" s="35"/>
      <c r="H6" s="35"/>
      <c r="I6" s="35"/>
      <c r="J6" s="28"/>
      <c r="K6" s="11" t="s">
        <v>35</v>
      </c>
      <c r="L6" s="18">
        <v>260</v>
      </c>
      <c r="M6" s="13"/>
      <c r="N6" s="13"/>
      <c r="O6" s="13"/>
      <c r="P6" s="13"/>
      <c r="Q6" s="23"/>
    </row>
    <row r="7" spans="1:17" x14ac:dyDescent="0.15">
      <c r="A7" s="9" t="s">
        <v>96</v>
      </c>
      <c r="B7" s="36" t="s">
        <v>39</v>
      </c>
      <c r="C7" s="11" t="s">
        <v>40</v>
      </c>
      <c r="D7" s="15"/>
      <c r="E7" s="15"/>
      <c r="F7" s="28"/>
      <c r="G7" s="35"/>
      <c r="H7" s="35"/>
      <c r="I7" s="35"/>
      <c r="J7" s="28"/>
      <c r="K7" s="11" t="s">
        <v>40</v>
      </c>
      <c r="L7" s="18">
        <v>280</v>
      </c>
      <c r="M7" s="13"/>
      <c r="N7" s="13"/>
      <c r="O7" s="13"/>
      <c r="P7" s="13"/>
      <c r="Q7" s="23"/>
    </row>
    <row r="8" spans="1:17" x14ac:dyDescent="0.15">
      <c r="B8" s="25"/>
      <c r="C8" s="11" t="s">
        <v>43</v>
      </c>
      <c r="D8" s="15"/>
      <c r="E8" s="15"/>
      <c r="F8" s="35"/>
      <c r="G8" s="35"/>
      <c r="H8" s="35"/>
      <c r="I8" s="35"/>
      <c r="J8" s="28"/>
      <c r="K8" s="11" t="s">
        <v>43</v>
      </c>
      <c r="L8" s="18">
        <v>380</v>
      </c>
      <c r="M8" s="13"/>
      <c r="N8" s="13"/>
      <c r="O8" s="13"/>
      <c r="P8" s="13"/>
    </row>
    <row r="9" spans="1:17" x14ac:dyDescent="0.15">
      <c r="C9" s="11" t="s">
        <v>46</v>
      </c>
      <c r="D9" s="15"/>
      <c r="E9" s="15"/>
      <c r="F9" s="28"/>
      <c r="G9" s="35"/>
      <c r="H9" s="35"/>
      <c r="I9" s="35"/>
      <c r="J9" s="35"/>
      <c r="K9" s="11" t="s">
        <v>46</v>
      </c>
      <c r="L9" s="18">
        <v>420</v>
      </c>
      <c r="M9" s="13"/>
      <c r="N9" s="13"/>
      <c r="O9" s="13"/>
    </row>
    <row r="10" spans="1:17" x14ac:dyDescent="0.15">
      <c r="C10" s="11" t="s">
        <v>47</v>
      </c>
      <c r="D10" s="15"/>
      <c r="E10" s="15"/>
      <c r="F10" s="35"/>
      <c r="G10" s="35"/>
      <c r="H10" s="35"/>
      <c r="I10" s="35"/>
      <c r="J10" s="35"/>
      <c r="K10" s="11" t="s">
        <v>47</v>
      </c>
      <c r="L10" s="18">
        <v>1780</v>
      </c>
      <c r="M10" s="13"/>
      <c r="N10" s="13"/>
      <c r="O10" s="13"/>
    </row>
    <row r="11" spans="1:17" x14ac:dyDescent="0.15">
      <c r="C11" s="11" t="s">
        <v>48</v>
      </c>
      <c r="D11" s="15"/>
      <c r="E11" s="15"/>
      <c r="F11" s="15"/>
      <c r="G11" s="26"/>
      <c r="H11" s="27"/>
      <c r="I11" s="27"/>
      <c r="K11" s="11" t="s">
        <v>48</v>
      </c>
      <c r="L11" s="18">
        <v>2100</v>
      </c>
      <c r="M11" s="13"/>
      <c r="N11" s="13"/>
      <c r="O11" s="13"/>
      <c r="P11" s="13"/>
      <c r="Q11" s="13"/>
    </row>
    <row r="12" spans="1:17" x14ac:dyDescent="0.15">
      <c r="C12" s="11" t="s">
        <v>49</v>
      </c>
      <c r="D12" s="15"/>
      <c r="E12" s="15"/>
      <c r="F12" s="15"/>
      <c r="G12" s="26"/>
      <c r="H12" s="27"/>
      <c r="I12" s="27"/>
      <c r="K12" s="11" t="s">
        <v>49</v>
      </c>
      <c r="L12" s="18">
        <v>5360</v>
      </c>
    </row>
    <row r="14" spans="1:17" x14ac:dyDescent="0.15">
      <c r="B14" s="9" t="s">
        <v>50</v>
      </c>
      <c r="D14" s="12" t="s">
        <v>16</v>
      </c>
      <c r="E14" s="12" t="s">
        <v>88</v>
      </c>
      <c r="F14" s="9" t="s">
        <v>26</v>
      </c>
      <c r="G14" s="9" t="s">
        <v>17</v>
      </c>
    </row>
    <row r="15" spans="1:17" x14ac:dyDescent="0.15">
      <c r="B15" s="10" t="s">
        <v>25</v>
      </c>
      <c r="C15" s="11" t="s">
        <v>29</v>
      </c>
      <c r="D15" s="15">
        <v>960</v>
      </c>
      <c r="E15" s="15"/>
      <c r="F15" s="16"/>
      <c r="G15" s="17">
        <v>1</v>
      </c>
      <c r="H15" s="17">
        <v>11</v>
      </c>
      <c r="I15" s="17">
        <v>21</v>
      </c>
      <c r="J15" s="17">
        <v>41</v>
      </c>
      <c r="K15" s="11"/>
      <c r="L15" s="18"/>
      <c r="M15" s="13"/>
      <c r="N15" s="13"/>
      <c r="O15" s="13"/>
      <c r="P15" s="13"/>
      <c r="Q15" s="19"/>
    </row>
    <row r="16" spans="1:17" x14ac:dyDescent="0.15">
      <c r="B16" s="14" t="s">
        <v>28</v>
      </c>
      <c r="C16" s="11" t="s">
        <v>35</v>
      </c>
      <c r="D16" s="15">
        <v>1240</v>
      </c>
      <c r="E16" s="15"/>
      <c r="F16" s="21">
        <v>0</v>
      </c>
      <c r="G16" s="22">
        <v>60</v>
      </c>
      <c r="H16" s="22">
        <v>60</v>
      </c>
      <c r="I16" s="22">
        <v>73</v>
      </c>
      <c r="J16" s="22">
        <v>83</v>
      </c>
      <c r="K16" s="11"/>
      <c r="L16" s="18"/>
      <c r="M16" s="13"/>
      <c r="N16" s="13"/>
      <c r="O16" s="13"/>
      <c r="P16" s="13"/>
      <c r="Q16" s="23"/>
    </row>
    <row r="17" spans="2:17" x14ac:dyDescent="0.15">
      <c r="B17" s="20" t="s">
        <v>34</v>
      </c>
      <c r="C17" s="11" t="s">
        <v>40</v>
      </c>
      <c r="D17" s="15">
        <v>1486</v>
      </c>
      <c r="E17" s="15"/>
      <c r="F17" s="17"/>
      <c r="G17" s="17">
        <v>1</v>
      </c>
      <c r="H17" s="17">
        <v>9999999</v>
      </c>
      <c r="I17" s="17">
        <v>9999999</v>
      </c>
      <c r="J17" s="17"/>
      <c r="K17" s="11"/>
      <c r="L17" s="18"/>
      <c r="M17" s="13"/>
      <c r="N17" s="13"/>
      <c r="O17" s="13"/>
      <c r="P17" s="13"/>
      <c r="Q17" s="23"/>
    </row>
    <row r="18" spans="2:17" x14ac:dyDescent="0.15">
      <c r="B18" s="24" t="s">
        <v>39</v>
      </c>
      <c r="C18" s="11" t="s">
        <v>43</v>
      </c>
      <c r="D18" s="15">
        <v>1786</v>
      </c>
      <c r="E18" s="15"/>
      <c r="F18" s="22"/>
      <c r="G18" s="22">
        <v>100</v>
      </c>
      <c r="H18" s="22"/>
      <c r="I18" s="22"/>
      <c r="J18" s="22"/>
      <c r="K18" s="11"/>
      <c r="L18" s="18"/>
      <c r="M18" s="13"/>
      <c r="N18" s="13"/>
      <c r="O18" s="13"/>
      <c r="P18" s="13"/>
      <c r="Q18" s="23"/>
    </row>
    <row r="19" spans="2:17" x14ac:dyDescent="0.15">
      <c r="C19" s="11" t="s">
        <v>46</v>
      </c>
      <c r="D19" s="15">
        <v>3014</v>
      </c>
      <c r="E19" s="15"/>
      <c r="F19" s="16"/>
      <c r="G19" s="16">
        <v>1</v>
      </c>
      <c r="H19" s="17">
        <v>9999999</v>
      </c>
      <c r="I19" s="17">
        <v>9999999</v>
      </c>
      <c r="J19" s="16"/>
      <c r="K19" s="11"/>
      <c r="L19" s="18"/>
      <c r="M19" s="13"/>
      <c r="N19" s="13"/>
      <c r="O19" s="13"/>
      <c r="P19" s="13"/>
    </row>
    <row r="20" spans="2:17" x14ac:dyDescent="0.15">
      <c r="C20" s="11" t="s">
        <v>47</v>
      </c>
      <c r="D20" s="15">
        <v>5086</v>
      </c>
      <c r="E20" s="15"/>
      <c r="F20" s="22"/>
      <c r="G20" s="22">
        <v>140</v>
      </c>
      <c r="H20" s="22"/>
      <c r="I20" s="22"/>
      <c r="J20" s="22"/>
      <c r="K20" s="11"/>
      <c r="L20" s="18"/>
    </row>
    <row r="21" spans="2:17" x14ac:dyDescent="0.15">
      <c r="C21" s="11" t="s">
        <v>48</v>
      </c>
      <c r="D21" s="15">
        <v>10800</v>
      </c>
      <c r="E21" s="15"/>
      <c r="K21" s="11"/>
      <c r="L21" s="18"/>
    </row>
    <row r="22" spans="2:17" x14ac:dyDescent="0.15">
      <c r="C22" s="11" t="s">
        <v>49</v>
      </c>
      <c r="D22" s="15">
        <v>18640</v>
      </c>
      <c r="E22" s="15"/>
      <c r="K22" s="11"/>
      <c r="L22" s="18"/>
    </row>
    <row r="25" spans="2:17" x14ac:dyDescent="0.15">
      <c r="B25" s="9" t="s">
        <v>62</v>
      </c>
      <c r="D25" s="9" t="s">
        <v>16</v>
      </c>
      <c r="F25" s="9" t="s">
        <v>26</v>
      </c>
      <c r="G25" s="9" t="s">
        <v>17</v>
      </c>
      <c r="L25" s="28"/>
      <c r="M25" s="28"/>
      <c r="N25" s="28"/>
    </row>
    <row r="26" spans="2:17" x14ac:dyDescent="0.15">
      <c r="B26" s="10" t="s">
        <v>25</v>
      </c>
      <c r="C26" s="11" t="s">
        <v>29</v>
      </c>
      <c r="D26" s="15">
        <v>980</v>
      </c>
      <c r="E26" s="15"/>
      <c r="F26" s="16"/>
      <c r="G26" s="17">
        <v>1</v>
      </c>
      <c r="H26" s="17">
        <v>11</v>
      </c>
      <c r="I26" s="17">
        <v>21</v>
      </c>
      <c r="J26" s="17">
        <v>41</v>
      </c>
      <c r="L26" s="29"/>
      <c r="M26" s="13"/>
      <c r="N26" s="13"/>
      <c r="O26" s="13"/>
      <c r="P26" s="13"/>
      <c r="Q26" s="19"/>
    </row>
    <row r="27" spans="2:17" x14ac:dyDescent="0.15">
      <c r="B27" s="14" t="s">
        <v>28</v>
      </c>
      <c r="C27" s="11" t="s">
        <v>35</v>
      </c>
      <c r="D27" s="15">
        <v>1420</v>
      </c>
      <c r="E27" s="15"/>
      <c r="F27" s="21">
        <v>0</v>
      </c>
      <c r="G27" s="21">
        <v>60</v>
      </c>
      <c r="H27" s="21">
        <v>60</v>
      </c>
      <c r="I27" s="21">
        <v>87</v>
      </c>
      <c r="J27" s="21">
        <v>107</v>
      </c>
      <c r="L27" s="29"/>
      <c r="M27" s="13"/>
      <c r="N27" s="13"/>
      <c r="O27" s="13"/>
      <c r="P27" s="13"/>
      <c r="Q27" s="23"/>
    </row>
    <row r="28" spans="2:17" x14ac:dyDescent="0.15">
      <c r="B28" s="20" t="s">
        <v>34</v>
      </c>
      <c r="C28" s="11" t="s">
        <v>40</v>
      </c>
      <c r="D28" s="15">
        <v>1894</v>
      </c>
      <c r="E28" s="15"/>
      <c r="F28" s="17"/>
      <c r="G28" s="17">
        <v>1</v>
      </c>
      <c r="H28" s="17">
        <v>9999999</v>
      </c>
      <c r="I28" s="17">
        <v>9999999</v>
      </c>
      <c r="J28" s="16"/>
      <c r="L28" s="29"/>
      <c r="M28" s="13"/>
      <c r="N28" s="13"/>
      <c r="O28" s="13"/>
      <c r="P28" s="13"/>
      <c r="Q28" s="23"/>
    </row>
    <row r="29" spans="2:17" x14ac:dyDescent="0.15">
      <c r="B29" s="24" t="s">
        <v>39</v>
      </c>
      <c r="C29" s="11" t="s">
        <v>43</v>
      </c>
      <c r="D29" s="15">
        <v>2394</v>
      </c>
      <c r="E29" s="15"/>
      <c r="F29" s="22"/>
      <c r="G29" s="22">
        <v>100</v>
      </c>
      <c r="H29" s="22"/>
      <c r="I29" s="22"/>
      <c r="J29" s="22"/>
      <c r="L29" s="29"/>
      <c r="M29" s="13"/>
      <c r="N29" s="13"/>
      <c r="O29" s="13"/>
      <c r="P29" s="13"/>
      <c r="Q29" s="23"/>
    </row>
    <row r="30" spans="2:17" x14ac:dyDescent="0.15">
      <c r="C30" s="11" t="s">
        <v>46</v>
      </c>
      <c r="D30" s="15">
        <v>4806</v>
      </c>
      <c r="E30" s="15"/>
      <c r="F30" s="16"/>
      <c r="G30" s="16">
        <v>1</v>
      </c>
      <c r="H30" s="17">
        <v>9999999</v>
      </c>
      <c r="I30" s="17">
        <v>9999999</v>
      </c>
      <c r="J30" s="16"/>
      <c r="L30" s="29"/>
      <c r="M30" s="13"/>
      <c r="N30" s="13"/>
      <c r="O30" s="13"/>
      <c r="P30" s="13"/>
    </row>
    <row r="31" spans="2:17" x14ac:dyDescent="0.15">
      <c r="C31" s="11" t="s">
        <v>47</v>
      </c>
      <c r="D31" s="15">
        <v>7594</v>
      </c>
      <c r="E31" s="15"/>
      <c r="F31" s="22"/>
      <c r="G31" s="22">
        <v>140</v>
      </c>
      <c r="H31" s="22"/>
      <c r="I31" s="22"/>
      <c r="J31" s="22"/>
      <c r="L31" s="29"/>
      <c r="M31" s="28"/>
      <c r="N31" s="28"/>
    </row>
    <row r="32" spans="2:17" x14ac:dyDescent="0.15">
      <c r="C32" s="11" t="s">
        <v>48</v>
      </c>
      <c r="D32" s="15">
        <v>18700</v>
      </c>
      <c r="E32" s="15"/>
      <c r="L32" s="29"/>
      <c r="M32" s="28"/>
      <c r="N32" s="28"/>
    </row>
    <row r="33" spans="2:17" x14ac:dyDescent="0.15">
      <c r="C33" s="11" t="s">
        <v>49</v>
      </c>
      <c r="D33" s="15">
        <v>31120</v>
      </c>
      <c r="E33" s="15"/>
      <c r="L33" s="29"/>
      <c r="M33" s="28"/>
      <c r="N33" s="28"/>
    </row>
    <row r="34" spans="2:17" x14ac:dyDescent="0.15">
      <c r="C34" s="11"/>
      <c r="D34" s="15"/>
      <c r="E34" s="15"/>
      <c r="L34" s="29"/>
      <c r="M34" s="28"/>
      <c r="N34" s="28"/>
    </row>
    <row r="35" spans="2:17" x14ac:dyDescent="0.15">
      <c r="L35" s="29"/>
      <c r="M35" s="28"/>
      <c r="N35" s="28"/>
    </row>
    <row r="36" spans="2:17" x14ac:dyDescent="0.15">
      <c r="B36" s="9" t="s">
        <v>65</v>
      </c>
      <c r="D36" s="9" t="s">
        <v>16</v>
      </c>
      <c r="F36" s="9" t="s">
        <v>26</v>
      </c>
      <c r="G36" s="9" t="s">
        <v>17</v>
      </c>
      <c r="L36" s="29"/>
      <c r="M36" s="28"/>
      <c r="N36" s="28"/>
    </row>
    <row r="37" spans="2:17" x14ac:dyDescent="0.15">
      <c r="B37" s="10" t="s">
        <v>25</v>
      </c>
      <c r="C37" s="11" t="s">
        <v>29</v>
      </c>
      <c r="D37" s="15">
        <f>500*2</f>
        <v>1000</v>
      </c>
      <c r="E37" s="15"/>
      <c r="F37" s="16"/>
      <c r="G37" s="17">
        <v>1</v>
      </c>
      <c r="H37" s="17">
        <v>21</v>
      </c>
      <c r="I37" s="17">
        <v>41</v>
      </c>
      <c r="J37" s="16"/>
      <c r="L37" s="29"/>
      <c r="M37" s="28"/>
      <c r="N37" s="9" t="s">
        <v>66</v>
      </c>
    </row>
    <row r="38" spans="2:17" x14ac:dyDescent="0.15">
      <c r="B38" s="14" t="s">
        <v>28</v>
      </c>
      <c r="C38" s="11" t="s">
        <v>35</v>
      </c>
      <c r="D38" s="15">
        <f>800*2</f>
        <v>1600</v>
      </c>
      <c r="E38" s="15"/>
      <c r="F38" s="21">
        <v>0</v>
      </c>
      <c r="G38" s="21">
        <v>60</v>
      </c>
      <c r="H38" s="21">
        <v>100</v>
      </c>
      <c r="I38" s="21">
        <v>130</v>
      </c>
      <c r="J38" s="22"/>
      <c r="L38" s="29"/>
      <c r="M38" s="28"/>
      <c r="N38" s="9" t="s">
        <v>67</v>
      </c>
      <c r="O38" s="9" t="s">
        <v>51</v>
      </c>
      <c r="P38" s="9" t="s">
        <v>68</v>
      </c>
      <c r="Q38" s="23" t="s">
        <v>91</v>
      </c>
    </row>
    <row r="39" spans="2:17" x14ac:dyDescent="0.15">
      <c r="B39" s="20" t="s">
        <v>34</v>
      </c>
      <c r="C39" s="11" t="s">
        <v>40</v>
      </c>
      <c r="D39" s="15">
        <f>1150*2</f>
        <v>2300</v>
      </c>
      <c r="E39" s="15"/>
      <c r="F39" s="17"/>
      <c r="G39" s="17">
        <v>1</v>
      </c>
      <c r="H39" s="17">
        <v>9999999</v>
      </c>
      <c r="I39" s="17">
        <v>9999999</v>
      </c>
      <c r="J39" s="16"/>
      <c r="L39" s="29"/>
      <c r="M39" s="28"/>
      <c r="O39" s="9" t="s">
        <v>54</v>
      </c>
      <c r="P39" s="9" t="s">
        <v>55</v>
      </c>
      <c r="Q39" s="23" t="s">
        <v>92</v>
      </c>
    </row>
    <row r="40" spans="2:17" x14ac:dyDescent="0.15">
      <c r="B40" s="24" t="s">
        <v>39</v>
      </c>
      <c r="C40" s="11" t="s">
        <v>43</v>
      </c>
      <c r="D40" s="15">
        <f>1500*2</f>
        <v>3000</v>
      </c>
      <c r="E40" s="15"/>
      <c r="F40" s="22"/>
      <c r="G40" s="22">
        <v>100</v>
      </c>
      <c r="H40" s="22"/>
      <c r="I40" s="22"/>
      <c r="J40" s="22"/>
      <c r="L40" s="29"/>
      <c r="M40" s="28"/>
      <c r="O40" s="9" t="s">
        <v>57</v>
      </c>
      <c r="P40" s="9" t="s">
        <v>70</v>
      </c>
      <c r="Q40" s="23" t="s">
        <v>93</v>
      </c>
    </row>
    <row r="41" spans="2:17" x14ac:dyDescent="0.15">
      <c r="C41" s="11" t="s">
        <v>46</v>
      </c>
      <c r="D41" s="15">
        <f>3300*2</f>
        <v>6600</v>
      </c>
      <c r="E41" s="15"/>
      <c r="F41" s="16"/>
      <c r="G41" s="16">
        <v>1</v>
      </c>
      <c r="H41" s="17">
        <v>9999999</v>
      </c>
      <c r="I41" s="17">
        <v>9999999</v>
      </c>
      <c r="J41" s="16"/>
      <c r="L41" s="29"/>
      <c r="M41" s="28"/>
      <c r="N41" s="9" t="s">
        <v>72</v>
      </c>
      <c r="O41" s="9" t="s">
        <v>60</v>
      </c>
      <c r="P41" s="9" t="s">
        <v>55</v>
      </c>
    </row>
    <row r="42" spans="2:17" x14ac:dyDescent="0.15">
      <c r="C42" s="11" t="s">
        <v>47</v>
      </c>
      <c r="D42" s="15">
        <f>5050*2</f>
        <v>10100</v>
      </c>
      <c r="E42" s="15"/>
      <c r="F42" s="22"/>
      <c r="G42" s="22">
        <v>140</v>
      </c>
      <c r="H42" s="22"/>
      <c r="I42" s="22"/>
      <c r="J42" s="22"/>
      <c r="N42" s="9" t="s">
        <v>44</v>
      </c>
      <c r="O42" s="9" t="s">
        <v>60</v>
      </c>
      <c r="P42" s="9" t="s">
        <v>61</v>
      </c>
    </row>
    <row r="43" spans="2:17" x14ac:dyDescent="0.15">
      <c r="C43" s="11" t="s">
        <v>48</v>
      </c>
      <c r="D43" s="15">
        <f>13300*2</f>
        <v>26600</v>
      </c>
      <c r="E43" s="15"/>
    </row>
    <row r="44" spans="2:17" x14ac:dyDescent="0.15">
      <c r="C44" s="11" t="s">
        <v>49</v>
      </c>
      <c r="D44" s="15">
        <f>21800*2</f>
        <v>43600</v>
      </c>
      <c r="E44" s="15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53"/>
  <sheetViews>
    <sheetView zoomScale="85" zoomScaleNormal="85" workbookViewId="0">
      <selection activeCell="L33" sqref="L33"/>
    </sheetView>
  </sheetViews>
  <sheetFormatPr defaultRowHeight="12" x14ac:dyDescent="0.15"/>
  <cols>
    <col min="1" max="1" width="4.75" style="9" customWidth="1"/>
    <col min="2" max="2" width="21.75" style="9" customWidth="1"/>
    <col min="3" max="3" width="12.25" style="9" bestFit="1" customWidth="1"/>
    <col min="4" max="4" width="10.125" style="9" bestFit="1" customWidth="1"/>
    <col min="5" max="13" width="9" style="9"/>
    <col min="14" max="14" width="9.375" style="9" customWidth="1"/>
    <col min="15" max="15" width="28.125" style="9" customWidth="1"/>
    <col min="16" max="16384" width="9" style="9"/>
  </cols>
  <sheetData>
    <row r="1" spans="1:17" x14ac:dyDescent="0.15">
      <c r="B1" s="9" t="s">
        <v>23</v>
      </c>
    </row>
    <row r="3" spans="1:17" x14ac:dyDescent="0.15">
      <c r="B3" s="9" t="s">
        <v>24</v>
      </c>
    </row>
    <row r="4" spans="1:17" x14ac:dyDescent="0.15">
      <c r="B4" s="10" t="s">
        <v>25</v>
      </c>
      <c r="C4" s="33" t="s">
        <v>99</v>
      </c>
      <c r="D4" s="12" t="s">
        <v>16</v>
      </c>
      <c r="E4" s="12" t="s">
        <v>88</v>
      </c>
      <c r="F4" s="9" t="s">
        <v>26</v>
      </c>
      <c r="G4" s="9" t="s">
        <v>17</v>
      </c>
      <c r="K4" s="9" t="s">
        <v>97</v>
      </c>
      <c r="M4" s="13"/>
      <c r="N4" s="13"/>
      <c r="O4" s="13"/>
      <c r="P4" s="13"/>
      <c r="Q4" s="19"/>
    </row>
    <row r="5" spans="1:17" x14ac:dyDescent="0.15">
      <c r="B5" s="14" t="s">
        <v>28</v>
      </c>
      <c r="C5" s="11" t="s">
        <v>29</v>
      </c>
      <c r="D5" s="34">
        <v>1200</v>
      </c>
      <c r="E5" s="34">
        <v>70</v>
      </c>
      <c r="F5" s="28"/>
      <c r="G5" s="35"/>
      <c r="H5" s="35"/>
      <c r="I5" s="35"/>
      <c r="J5" s="28"/>
      <c r="K5" s="11" t="s">
        <v>29</v>
      </c>
      <c r="L5" s="18">
        <v>140</v>
      </c>
      <c r="M5" s="13"/>
      <c r="N5" s="13"/>
      <c r="O5" s="13"/>
      <c r="P5" s="13"/>
      <c r="Q5" s="23"/>
    </row>
    <row r="6" spans="1:17" x14ac:dyDescent="0.15">
      <c r="A6" s="9" t="s">
        <v>98</v>
      </c>
      <c r="B6" s="30" t="s">
        <v>34</v>
      </c>
      <c r="C6" s="11" t="s">
        <v>35</v>
      </c>
      <c r="D6" s="15"/>
      <c r="E6" s="15"/>
      <c r="F6" s="35"/>
      <c r="G6" s="35"/>
      <c r="H6" s="35"/>
      <c r="I6" s="35"/>
      <c r="J6" s="28"/>
      <c r="K6" s="11" t="s">
        <v>35</v>
      </c>
      <c r="L6" s="18">
        <v>260</v>
      </c>
      <c r="M6" s="13"/>
      <c r="N6" s="13"/>
      <c r="O6" s="13"/>
      <c r="P6" s="13"/>
      <c r="Q6" s="23"/>
    </row>
    <row r="7" spans="1:17" x14ac:dyDescent="0.15">
      <c r="A7" s="9" t="s">
        <v>98</v>
      </c>
      <c r="B7" s="36" t="s">
        <v>39</v>
      </c>
      <c r="C7" s="11" t="s">
        <v>40</v>
      </c>
      <c r="D7" s="15"/>
      <c r="E7" s="15"/>
      <c r="F7" s="28"/>
      <c r="G7" s="35"/>
      <c r="H7" s="35"/>
      <c r="I7" s="35"/>
      <c r="J7" s="28"/>
      <c r="K7" s="11" t="s">
        <v>40</v>
      </c>
      <c r="L7" s="18">
        <v>280</v>
      </c>
      <c r="M7" s="13"/>
      <c r="N7" s="13"/>
      <c r="O7" s="13"/>
      <c r="P7" s="13"/>
      <c r="Q7" s="23"/>
    </row>
    <row r="8" spans="1:17" x14ac:dyDescent="0.15">
      <c r="B8" s="25"/>
      <c r="C8" s="11" t="s">
        <v>43</v>
      </c>
      <c r="D8" s="15"/>
      <c r="E8" s="15"/>
      <c r="F8" s="35"/>
      <c r="G8" s="35"/>
      <c r="H8" s="35"/>
      <c r="I8" s="35"/>
      <c r="J8" s="28"/>
      <c r="K8" s="11" t="s">
        <v>43</v>
      </c>
      <c r="L8" s="18">
        <v>380</v>
      </c>
      <c r="M8" s="13"/>
      <c r="N8" s="13"/>
      <c r="O8" s="13"/>
      <c r="P8" s="13"/>
    </row>
    <row r="9" spans="1:17" x14ac:dyDescent="0.15">
      <c r="C9" s="11" t="s">
        <v>46</v>
      </c>
      <c r="D9" s="15"/>
      <c r="E9" s="15"/>
      <c r="F9" s="28"/>
      <c r="G9" s="35"/>
      <c r="H9" s="35"/>
      <c r="I9" s="35"/>
      <c r="J9" s="35"/>
      <c r="K9" s="11" t="s">
        <v>46</v>
      </c>
      <c r="L9" s="18">
        <v>420</v>
      </c>
      <c r="M9" s="13"/>
      <c r="N9" s="13"/>
      <c r="O9" s="13"/>
    </row>
    <row r="10" spans="1:17" x14ac:dyDescent="0.15">
      <c r="C10" s="11" t="s">
        <v>47</v>
      </c>
      <c r="D10" s="15"/>
      <c r="E10" s="15"/>
      <c r="F10" s="35"/>
      <c r="G10" s="35"/>
      <c r="H10" s="35"/>
      <c r="I10" s="35"/>
      <c r="J10" s="35"/>
      <c r="K10" s="11" t="s">
        <v>47</v>
      </c>
      <c r="L10" s="18">
        <v>1780</v>
      </c>
      <c r="M10" s="13"/>
      <c r="N10" s="13"/>
      <c r="O10" s="13"/>
    </row>
    <row r="11" spans="1:17" x14ac:dyDescent="0.15">
      <c r="C11" s="11" t="s">
        <v>48</v>
      </c>
      <c r="D11" s="15"/>
      <c r="E11" s="15"/>
      <c r="F11" s="15"/>
      <c r="G11" s="26"/>
      <c r="H11" s="27"/>
      <c r="I11" s="27"/>
      <c r="K11" s="11" t="s">
        <v>48</v>
      </c>
      <c r="L11" s="18">
        <v>2100</v>
      </c>
      <c r="M11" s="13"/>
      <c r="N11" s="13"/>
      <c r="O11" s="13"/>
      <c r="P11" s="13"/>
      <c r="Q11" s="13"/>
    </row>
    <row r="12" spans="1:17" x14ac:dyDescent="0.15">
      <c r="C12" s="11" t="s">
        <v>49</v>
      </c>
      <c r="D12" s="15"/>
      <c r="E12" s="15"/>
      <c r="F12" s="15"/>
      <c r="G12" s="26"/>
      <c r="H12" s="27"/>
      <c r="I12" s="27"/>
      <c r="K12" s="11" t="s">
        <v>49</v>
      </c>
      <c r="L12" s="18">
        <v>5360</v>
      </c>
    </row>
    <row r="14" spans="1:17" x14ac:dyDescent="0.15">
      <c r="B14" s="9" t="s">
        <v>50</v>
      </c>
      <c r="D14" s="12" t="s">
        <v>16</v>
      </c>
      <c r="E14" s="12" t="s">
        <v>88</v>
      </c>
      <c r="F14" s="9" t="s">
        <v>26</v>
      </c>
      <c r="G14" s="9" t="s">
        <v>17</v>
      </c>
    </row>
    <row r="15" spans="1:17" x14ac:dyDescent="0.15">
      <c r="B15" s="10" t="s">
        <v>25</v>
      </c>
      <c r="C15" s="11" t="s">
        <v>29</v>
      </c>
      <c r="D15" s="15">
        <v>1226</v>
      </c>
      <c r="E15" s="15"/>
      <c r="F15" s="16"/>
      <c r="G15" s="17">
        <v>1</v>
      </c>
      <c r="H15" s="17">
        <v>11</v>
      </c>
      <c r="I15" s="17">
        <v>21</v>
      </c>
      <c r="J15" s="17">
        <v>41</v>
      </c>
      <c r="K15" s="11"/>
      <c r="L15" s="18"/>
      <c r="M15" s="13"/>
      <c r="N15" s="13"/>
      <c r="O15" s="13"/>
      <c r="P15" s="13"/>
      <c r="Q15" s="19"/>
    </row>
    <row r="16" spans="1:17" x14ac:dyDescent="0.15">
      <c r="B16" s="14" t="s">
        <v>28</v>
      </c>
      <c r="C16" s="11" t="s">
        <v>35</v>
      </c>
      <c r="D16" s="15">
        <v>1506</v>
      </c>
      <c r="E16" s="15"/>
      <c r="F16" s="21">
        <v>0</v>
      </c>
      <c r="G16" s="22">
        <v>67</v>
      </c>
      <c r="H16" s="22">
        <v>67</v>
      </c>
      <c r="I16" s="22">
        <v>80</v>
      </c>
      <c r="J16" s="22">
        <v>90</v>
      </c>
      <c r="K16" s="11"/>
      <c r="L16" s="18"/>
      <c r="M16" s="13"/>
      <c r="N16" s="13"/>
      <c r="O16" s="13"/>
      <c r="P16" s="13"/>
      <c r="Q16" s="23"/>
    </row>
    <row r="17" spans="2:17" x14ac:dyDescent="0.15">
      <c r="B17" s="20" t="s">
        <v>34</v>
      </c>
      <c r="C17" s="11" t="s">
        <v>40</v>
      </c>
      <c r="D17" s="15">
        <v>1754</v>
      </c>
      <c r="E17" s="15"/>
      <c r="F17" s="17"/>
      <c r="G17" s="17">
        <v>1</v>
      </c>
      <c r="H17" s="17">
        <v>9999999</v>
      </c>
      <c r="I17" s="17">
        <v>9999999</v>
      </c>
      <c r="J17" s="17"/>
      <c r="K17" s="11"/>
      <c r="L17" s="18"/>
      <c r="M17" s="13"/>
      <c r="N17" s="13"/>
      <c r="O17" s="13"/>
      <c r="P17" s="13"/>
      <c r="Q17" s="23"/>
    </row>
    <row r="18" spans="2:17" x14ac:dyDescent="0.15">
      <c r="B18" s="24" t="s">
        <v>39</v>
      </c>
      <c r="C18" s="11" t="s">
        <v>43</v>
      </c>
      <c r="D18" s="15">
        <v>2054</v>
      </c>
      <c r="E18" s="15"/>
      <c r="F18" s="22"/>
      <c r="G18" s="22">
        <v>100</v>
      </c>
      <c r="H18" s="22"/>
      <c r="I18" s="22"/>
      <c r="J18" s="22"/>
      <c r="K18" s="11"/>
      <c r="L18" s="18"/>
      <c r="M18" s="13"/>
      <c r="N18" s="13"/>
      <c r="O18" s="13"/>
      <c r="P18" s="13"/>
      <c r="Q18" s="23"/>
    </row>
    <row r="19" spans="2:17" x14ac:dyDescent="0.15">
      <c r="C19" s="11" t="s">
        <v>46</v>
      </c>
      <c r="D19" s="15">
        <v>3280</v>
      </c>
      <c r="E19" s="15"/>
      <c r="F19" s="16"/>
      <c r="G19" s="16">
        <v>1</v>
      </c>
      <c r="H19" s="17">
        <v>9999999</v>
      </c>
      <c r="I19" s="17">
        <v>9999999</v>
      </c>
      <c r="J19" s="16"/>
      <c r="K19" s="11"/>
      <c r="L19" s="18"/>
      <c r="M19" s="13"/>
      <c r="N19" s="13"/>
      <c r="O19" s="13"/>
      <c r="P19" s="13"/>
    </row>
    <row r="20" spans="2:17" x14ac:dyDescent="0.15">
      <c r="C20" s="11" t="s">
        <v>47</v>
      </c>
      <c r="D20" s="15">
        <v>5354</v>
      </c>
      <c r="E20" s="15"/>
      <c r="F20" s="22"/>
      <c r="G20" s="22">
        <v>140</v>
      </c>
      <c r="H20" s="22"/>
      <c r="I20" s="22"/>
      <c r="J20" s="22"/>
      <c r="K20" s="11"/>
      <c r="L20" s="18"/>
    </row>
    <row r="21" spans="2:17" x14ac:dyDescent="0.15">
      <c r="C21" s="11" t="s">
        <v>48</v>
      </c>
      <c r="D21" s="15">
        <v>11066</v>
      </c>
      <c r="E21" s="15"/>
      <c r="K21" s="11"/>
      <c r="L21" s="18"/>
    </row>
    <row r="22" spans="2:17" x14ac:dyDescent="0.15">
      <c r="C22" s="11" t="s">
        <v>49</v>
      </c>
      <c r="D22" s="15">
        <v>18906</v>
      </c>
      <c r="E22" s="15"/>
      <c r="K22" s="11"/>
      <c r="L22" s="18"/>
    </row>
    <row r="25" spans="2:17" x14ac:dyDescent="0.15">
      <c r="B25" s="9" t="s">
        <v>62</v>
      </c>
      <c r="D25" s="9" t="s">
        <v>16</v>
      </c>
      <c r="F25" s="9" t="s">
        <v>26</v>
      </c>
      <c r="G25" s="9" t="s">
        <v>17</v>
      </c>
      <c r="L25" s="28"/>
      <c r="M25" s="28"/>
      <c r="N25" s="28"/>
    </row>
    <row r="26" spans="2:17" x14ac:dyDescent="0.15">
      <c r="B26" s="10" t="s">
        <v>25</v>
      </c>
      <c r="C26" s="11" t="s">
        <v>29</v>
      </c>
      <c r="D26" s="15">
        <v>1114</v>
      </c>
      <c r="E26" s="15"/>
      <c r="F26" s="16"/>
      <c r="G26" s="17">
        <v>1</v>
      </c>
      <c r="H26" s="17">
        <v>11</v>
      </c>
      <c r="I26" s="17">
        <v>21</v>
      </c>
      <c r="J26" s="17">
        <v>41</v>
      </c>
      <c r="L26" s="29"/>
      <c r="M26" s="13"/>
      <c r="N26" s="13"/>
      <c r="O26" s="13"/>
      <c r="P26" s="13"/>
      <c r="Q26" s="19"/>
    </row>
    <row r="27" spans="2:17" x14ac:dyDescent="0.15">
      <c r="B27" s="14" t="s">
        <v>28</v>
      </c>
      <c r="C27" s="11" t="s">
        <v>35</v>
      </c>
      <c r="D27" s="15">
        <v>1554</v>
      </c>
      <c r="E27" s="15"/>
      <c r="F27" s="21">
        <v>0</v>
      </c>
      <c r="G27" s="21">
        <v>63</v>
      </c>
      <c r="H27" s="21">
        <v>63</v>
      </c>
      <c r="I27" s="21">
        <v>90</v>
      </c>
      <c r="J27" s="21">
        <v>110</v>
      </c>
      <c r="L27" s="29"/>
      <c r="M27" s="13"/>
      <c r="N27" s="13"/>
      <c r="O27" s="13"/>
      <c r="P27" s="13"/>
      <c r="Q27" s="23"/>
    </row>
    <row r="28" spans="2:17" x14ac:dyDescent="0.15">
      <c r="B28" s="20" t="s">
        <v>34</v>
      </c>
      <c r="C28" s="11" t="s">
        <v>40</v>
      </c>
      <c r="D28" s="15">
        <v>2026</v>
      </c>
      <c r="E28" s="15"/>
      <c r="F28" s="17"/>
      <c r="G28" s="17">
        <v>1</v>
      </c>
      <c r="H28" s="17">
        <v>9999999</v>
      </c>
      <c r="I28" s="17">
        <v>9999999</v>
      </c>
      <c r="J28" s="16"/>
      <c r="L28" s="29"/>
      <c r="M28" s="13"/>
      <c r="N28" s="13"/>
      <c r="O28" s="13"/>
      <c r="P28" s="13"/>
      <c r="Q28" s="23"/>
    </row>
    <row r="29" spans="2:17" x14ac:dyDescent="0.15">
      <c r="B29" s="24" t="s">
        <v>39</v>
      </c>
      <c r="C29" s="11" t="s">
        <v>43</v>
      </c>
      <c r="D29" s="15">
        <v>2526</v>
      </c>
      <c r="E29" s="15"/>
      <c r="F29" s="22"/>
      <c r="G29" s="22">
        <v>100</v>
      </c>
      <c r="H29" s="22"/>
      <c r="I29" s="22"/>
      <c r="J29" s="22"/>
      <c r="L29" s="29"/>
      <c r="M29" s="13"/>
      <c r="N29" s="13"/>
      <c r="O29" s="13"/>
      <c r="P29" s="13"/>
      <c r="Q29" s="23"/>
    </row>
    <row r="30" spans="2:17" x14ac:dyDescent="0.15">
      <c r="C30" s="11" t="s">
        <v>46</v>
      </c>
      <c r="D30" s="15">
        <v>4940</v>
      </c>
      <c r="E30" s="15"/>
      <c r="F30" s="16"/>
      <c r="G30" s="16">
        <v>1</v>
      </c>
      <c r="H30" s="17">
        <v>9999999</v>
      </c>
      <c r="I30" s="17">
        <v>9999999</v>
      </c>
      <c r="J30" s="16"/>
      <c r="L30" s="29"/>
      <c r="M30" s="13"/>
      <c r="N30" s="13"/>
      <c r="O30" s="13"/>
      <c r="P30" s="13"/>
    </row>
    <row r="31" spans="2:17" x14ac:dyDescent="0.15">
      <c r="C31" s="11" t="s">
        <v>47</v>
      </c>
      <c r="D31" s="15">
        <v>7726</v>
      </c>
      <c r="E31" s="15"/>
      <c r="F31" s="22"/>
      <c r="G31" s="22">
        <v>140</v>
      </c>
      <c r="H31" s="22"/>
      <c r="I31" s="22"/>
      <c r="J31" s="22"/>
      <c r="L31" s="29"/>
      <c r="M31" s="28"/>
      <c r="N31" s="28"/>
    </row>
    <row r="32" spans="2:17" x14ac:dyDescent="0.15">
      <c r="C32" s="11" t="s">
        <v>48</v>
      </c>
      <c r="D32" s="15">
        <v>18834</v>
      </c>
      <c r="E32" s="15"/>
      <c r="L32" s="29"/>
      <c r="M32" s="28"/>
      <c r="N32" s="28"/>
    </row>
    <row r="33" spans="2:17" x14ac:dyDescent="0.15">
      <c r="C33" s="11" t="s">
        <v>49</v>
      </c>
      <c r="D33" s="15">
        <v>31254</v>
      </c>
      <c r="E33" s="15"/>
      <c r="L33" s="29"/>
      <c r="M33" s="28"/>
      <c r="N33" s="28"/>
    </row>
    <row r="34" spans="2:17" x14ac:dyDescent="0.15">
      <c r="C34" s="11"/>
      <c r="D34" s="15"/>
      <c r="E34" s="15"/>
      <c r="L34" s="29"/>
      <c r="M34" s="28"/>
      <c r="N34" s="28"/>
    </row>
    <row r="35" spans="2:17" x14ac:dyDescent="0.15">
      <c r="L35" s="29"/>
      <c r="M35" s="28"/>
      <c r="N35" s="28"/>
    </row>
    <row r="36" spans="2:17" x14ac:dyDescent="0.15">
      <c r="B36" s="9" t="s">
        <v>65</v>
      </c>
      <c r="D36" s="9" t="s">
        <v>16</v>
      </c>
      <c r="F36" s="9" t="s">
        <v>26</v>
      </c>
      <c r="G36" s="9" t="s">
        <v>17</v>
      </c>
      <c r="L36" s="29"/>
      <c r="M36" s="28"/>
      <c r="N36" s="28"/>
    </row>
    <row r="37" spans="2:17" x14ac:dyDescent="0.15">
      <c r="B37" s="10" t="s">
        <v>25</v>
      </c>
      <c r="C37" s="11" t="s">
        <v>29</v>
      </c>
      <c r="D37" s="15">
        <f>500*2</f>
        <v>1000</v>
      </c>
      <c r="E37" s="15"/>
      <c r="F37" s="16"/>
      <c r="G37" s="17">
        <v>1</v>
      </c>
      <c r="H37" s="17">
        <v>21</v>
      </c>
      <c r="I37" s="17">
        <v>41</v>
      </c>
      <c r="J37" s="16"/>
      <c r="L37" s="29"/>
      <c r="M37" s="28"/>
      <c r="N37" s="9" t="s">
        <v>66</v>
      </c>
    </row>
    <row r="38" spans="2:17" x14ac:dyDescent="0.15">
      <c r="B38" s="14" t="s">
        <v>28</v>
      </c>
      <c r="C38" s="11" t="s">
        <v>35</v>
      </c>
      <c r="D38" s="15">
        <f>800*2</f>
        <v>1600</v>
      </c>
      <c r="E38" s="15"/>
      <c r="F38" s="21">
        <v>0</v>
      </c>
      <c r="G38" s="21">
        <v>60</v>
      </c>
      <c r="H38" s="21">
        <v>100</v>
      </c>
      <c r="I38" s="21">
        <v>130</v>
      </c>
      <c r="J38" s="22"/>
      <c r="L38" s="29"/>
      <c r="M38" s="28"/>
      <c r="N38" s="9" t="s">
        <v>67</v>
      </c>
      <c r="O38" s="9" t="s">
        <v>51</v>
      </c>
      <c r="P38" s="9" t="s">
        <v>68</v>
      </c>
      <c r="Q38" s="23" t="s">
        <v>100</v>
      </c>
    </row>
    <row r="39" spans="2:17" x14ac:dyDescent="0.15">
      <c r="B39" s="20" t="s">
        <v>34</v>
      </c>
      <c r="C39" s="11" t="s">
        <v>40</v>
      </c>
      <c r="D39" s="15">
        <f>1150*2</f>
        <v>2300</v>
      </c>
      <c r="E39" s="15"/>
      <c r="F39" s="17"/>
      <c r="G39" s="17">
        <v>1</v>
      </c>
      <c r="H39" s="17">
        <v>9999999</v>
      </c>
      <c r="I39" s="17">
        <v>9999999</v>
      </c>
      <c r="J39" s="16"/>
      <c r="L39" s="29"/>
      <c r="M39" s="28"/>
      <c r="O39" s="9" t="s">
        <v>54</v>
      </c>
      <c r="P39" s="9" t="s">
        <v>55</v>
      </c>
      <c r="Q39" s="23" t="s">
        <v>92</v>
      </c>
    </row>
    <row r="40" spans="2:17" x14ac:dyDescent="0.15">
      <c r="B40" s="24" t="s">
        <v>39</v>
      </c>
      <c r="C40" s="11" t="s">
        <v>43</v>
      </c>
      <c r="D40" s="15">
        <f>1500*2</f>
        <v>3000</v>
      </c>
      <c r="E40" s="15"/>
      <c r="F40" s="22"/>
      <c r="G40" s="22">
        <v>100</v>
      </c>
      <c r="H40" s="22"/>
      <c r="I40" s="22"/>
      <c r="J40" s="22"/>
      <c r="L40" s="29"/>
      <c r="M40" s="28"/>
      <c r="O40" s="9" t="s">
        <v>57</v>
      </c>
      <c r="P40" s="9" t="s">
        <v>70</v>
      </c>
      <c r="Q40" s="23" t="s">
        <v>101</v>
      </c>
    </row>
    <row r="41" spans="2:17" x14ac:dyDescent="0.15">
      <c r="C41" s="11" t="s">
        <v>46</v>
      </c>
      <c r="D41" s="15">
        <f>3300*2</f>
        <v>6600</v>
      </c>
      <c r="E41" s="15"/>
      <c r="F41" s="16"/>
      <c r="G41" s="16">
        <v>1</v>
      </c>
      <c r="H41" s="17">
        <v>9999999</v>
      </c>
      <c r="I41" s="17">
        <v>9999999</v>
      </c>
      <c r="J41" s="16"/>
      <c r="L41" s="29"/>
      <c r="M41" s="28"/>
      <c r="N41" s="9" t="s">
        <v>72</v>
      </c>
      <c r="O41" s="9" t="s">
        <v>60</v>
      </c>
      <c r="P41" s="9" t="s">
        <v>55</v>
      </c>
    </row>
    <row r="42" spans="2:17" x14ac:dyDescent="0.15">
      <c r="C42" s="11" t="s">
        <v>47</v>
      </c>
      <c r="D42" s="15">
        <f>5050*2</f>
        <v>10100</v>
      </c>
      <c r="E42" s="15"/>
      <c r="F42" s="22"/>
      <c r="G42" s="22">
        <v>140</v>
      </c>
      <c r="H42" s="22"/>
      <c r="I42" s="22"/>
      <c r="J42" s="22"/>
      <c r="N42" s="9" t="s">
        <v>44</v>
      </c>
      <c r="O42" s="9" t="s">
        <v>60</v>
      </c>
      <c r="P42" s="9" t="s">
        <v>61</v>
      </c>
    </row>
    <row r="43" spans="2:17" x14ac:dyDescent="0.15">
      <c r="C43" s="11" t="s">
        <v>48</v>
      </c>
      <c r="D43" s="15">
        <f>13300*2</f>
        <v>26600</v>
      </c>
      <c r="E43" s="15"/>
    </row>
    <row r="44" spans="2:17" x14ac:dyDescent="0.15">
      <c r="C44" s="11" t="s">
        <v>49</v>
      </c>
      <c r="D44" s="15">
        <f>21800*2</f>
        <v>43600</v>
      </c>
      <c r="E44" s="15"/>
    </row>
    <row r="46" spans="2:17" x14ac:dyDescent="0.15">
      <c r="D46" s="37">
        <v>613.33333333333337</v>
      </c>
      <c r="E46" s="9">
        <v>613</v>
      </c>
      <c r="F46" s="9">
        <f>+E46*2</f>
        <v>1226</v>
      </c>
      <c r="G46" s="37">
        <f>E46-D46</f>
        <v>-0.33333333333337123</v>
      </c>
      <c r="I46" s="37">
        <v>63.333333333333336</v>
      </c>
      <c r="J46" s="9">
        <v>63</v>
      </c>
      <c r="K46" s="9">
        <f>+J46</f>
        <v>63</v>
      </c>
      <c r="L46" s="9">
        <f>+J47</f>
        <v>63</v>
      </c>
      <c r="M46" s="9">
        <f>+J48</f>
        <v>90</v>
      </c>
      <c r="N46" s="9">
        <f>+J49</f>
        <v>110</v>
      </c>
    </row>
    <row r="47" spans="2:17" x14ac:dyDescent="0.15">
      <c r="D47" s="37">
        <v>753.33333333333337</v>
      </c>
      <c r="E47" s="9">
        <v>753</v>
      </c>
      <c r="F47" s="9">
        <f t="shared" ref="F47:F53" si="0">+E47*2</f>
        <v>1506</v>
      </c>
      <c r="G47" s="37">
        <f t="shared" ref="G47:G53" si="1">E47-D47</f>
        <v>-0.33333333333337123</v>
      </c>
      <c r="I47" s="37">
        <v>63.333333333333336</v>
      </c>
      <c r="J47" s="9">
        <v>63</v>
      </c>
    </row>
    <row r="48" spans="2:17" x14ac:dyDescent="0.15">
      <c r="D48" s="37">
        <v>876.66666666666663</v>
      </c>
      <c r="E48" s="9">
        <v>877</v>
      </c>
      <c r="F48" s="9">
        <f t="shared" si="0"/>
        <v>1754</v>
      </c>
      <c r="G48" s="37">
        <f t="shared" si="1"/>
        <v>0.33333333333337123</v>
      </c>
      <c r="I48" s="37">
        <v>90</v>
      </c>
      <c r="J48" s="9">
        <v>90</v>
      </c>
    </row>
    <row r="49" spans="4:10" x14ac:dyDescent="0.15">
      <c r="D49" s="37">
        <v>1026.6666666666667</v>
      </c>
      <c r="E49" s="9">
        <v>1027</v>
      </c>
      <c r="F49" s="9">
        <f t="shared" si="0"/>
        <v>2054</v>
      </c>
      <c r="G49" s="37">
        <f t="shared" si="1"/>
        <v>0.33333333333325754</v>
      </c>
      <c r="I49" s="37">
        <v>110</v>
      </c>
      <c r="J49" s="9">
        <v>110</v>
      </c>
    </row>
    <row r="50" spans="4:10" x14ac:dyDescent="0.15">
      <c r="D50" s="37">
        <v>1640</v>
      </c>
      <c r="E50" s="9">
        <v>1640</v>
      </c>
      <c r="F50" s="9">
        <f t="shared" si="0"/>
        <v>3280</v>
      </c>
      <c r="G50" s="37">
        <f t="shared" si="1"/>
        <v>0</v>
      </c>
    </row>
    <row r="51" spans="4:10" x14ac:dyDescent="0.15">
      <c r="D51" s="37">
        <v>2676.666666666667</v>
      </c>
      <c r="E51" s="9">
        <v>2677</v>
      </c>
      <c r="F51" s="9">
        <f t="shared" si="0"/>
        <v>5354</v>
      </c>
      <c r="G51" s="37">
        <f t="shared" si="1"/>
        <v>0.33333333333303017</v>
      </c>
    </row>
    <row r="52" spans="4:10" x14ac:dyDescent="0.15">
      <c r="D52" s="37">
        <v>5533.3333333333339</v>
      </c>
      <c r="E52" s="9">
        <v>5533</v>
      </c>
      <c r="F52" s="9">
        <f t="shared" si="0"/>
        <v>11066</v>
      </c>
      <c r="G52" s="37">
        <f t="shared" si="1"/>
        <v>-0.33333333333393966</v>
      </c>
    </row>
    <row r="53" spans="4:10" x14ac:dyDescent="0.15">
      <c r="D53" s="37">
        <v>9453.3333333333321</v>
      </c>
      <c r="E53" s="9">
        <v>9453</v>
      </c>
      <c r="F53" s="9">
        <f t="shared" si="0"/>
        <v>18906</v>
      </c>
      <c r="G53" s="37">
        <f t="shared" si="1"/>
        <v>-0.33333333333212067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53"/>
  <sheetViews>
    <sheetView zoomScale="85" zoomScaleNormal="85" workbookViewId="0">
      <selection activeCell="L33" sqref="L33"/>
    </sheetView>
  </sheetViews>
  <sheetFormatPr defaultRowHeight="12" x14ac:dyDescent="0.15"/>
  <cols>
    <col min="1" max="1" width="4.75" style="9" customWidth="1"/>
    <col min="2" max="2" width="21.75" style="9" customWidth="1"/>
    <col min="3" max="3" width="12.25" style="9" bestFit="1" customWidth="1"/>
    <col min="4" max="4" width="10.125" style="9" bestFit="1" customWidth="1"/>
    <col min="5" max="13" width="9" style="9"/>
    <col min="14" max="14" width="9.375" style="9" customWidth="1"/>
    <col min="15" max="15" width="28.125" style="9" customWidth="1"/>
    <col min="16" max="16384" width="9" style="9"/>
  </cols>
  <sheetData>
    <row r="1" spans="1:17" x14ac:dyDescent="0.15">
      <c r="B1" s="9" t="s">
        <v>23</v>
      </c>
    </row>
    <row r="3" spans="1:17" x14ac:dyDescent="0.15">
      <c r="B3" s="9" t="s">
        <v>24</v>
      </c>
    </row>
    <row r="4" spans="1:17" x14ac:dyDescent="0.15">
      <c r="B4" s="10" t="s">
        <v>25</v>
      </c>
      <c r="C4" s="33" t="s">
        <v>102</v>
      </c>
      <c r="D4" s="12" t="s">
        <v>16</v>
      </c>
      <c r="E4" s="12" t="s">
        <v>88</v>
      </c>
      <c r="F4" s="9" t="s">
        <v>26</v>
      </c>
      <c r="G4" s="9" t="s">
        <v>17</v>
      </c>
      <c r="K4" s="9" t="s">
        <v>95</v>
      </c>
      <c r="M4" s="13"/>
      <c r="N4" s="13"/>
      <c r="O4" s="13"/>
      <c r="P4" s="13"/>
      <c r="Q4" s="19"/>
    </row>
    <row r="5" spans="1:17" x14ac:dyDescent="0.15">
      <c r="B5" s="14" t="s">
        <v>28</v>
      </c>
      <c r="C5" s="11" t="s">
        <v>29</v>
      </c>
      <c r="D5" s="34">
        <v>1200</v>
      </c>
      <c r="E5" s="34">
        <v>80</v>
      </c>
      <c r="F5" s="28"/>
      <c r="G5" s="35"/>
      <c r="H5" s="35"/>
      <c r="I5" s="35"/>
      <c r="J5" s="28"/>
      <c r="K5" s="11" t="s">
        <v>29</v>
      </c>
      <c r="L5" s="18">
        <v>140</v>
      </c>
      <c r="M5" s="13"/>
      <c r="N5" s="13"/>
      <c r="O5" s="13"/>
      <c r="P5" s="13"/>
      <c r="Q5" s="23"/>
    </row>
    <row r="6" spans="1:17" x14ac:dyDescent="0.15">
      <c r="A6" s="9" t="s">
        <v>96</v>
      </c>
      <c r="B6" s="30" t="s">
        <v>34</v>
      </c>
      <c r="C6" s="11" t="s">
        <v>35</v>
      </c>
      <c r="D6" s="15"/>
      <c r="E6" s="15"/>
      <c r="F6" s="35"/>
      <c r="G6" s="35"/>
      <c r="H6" s="35"/>
      <c r="I6" s="35"/>
      <c r="J6" s="28"/>
      <c r="K6" s="11" t="s">
        <v>35</v>
      </c>
      <c r="L6" s="18">
        <v>260</v>
      </c>
      <c r="M6" s="13"/>
      <c r="N6" s="13"/>
      <c r="O6" s="13"/>
      <c r="P6" s="13"/>
      <c r="Q6" s="23"/>
    </row>
    <row r="7" spans="1:17" x14ac:dyDescent="0.15">
      <c r="A7" s="9" t="s">
        <v>96</v>
      </c>
      <c r="B7" s="36" t="s">
        <v>39</v>
      </c>
      <c r="C7" s="11" t="s">
        <v>40</v>
      </c>
      <c r="D7" s="15"/>
      <c r="E7" s="15"/>
      <c r="F7" s="28"/>
      <c r="G7" s="35"/>
      <c r="H7" s="35"/>
      <c r="I7" s="35"/>
      <c r="J7" s="28"/>
      <c r="K7" s="11" t="s">
        <v>40</v>
      </c>
      <c r="L7" s="18">
        <v>280</v>
      </c>
      <c r="M7" s="13"/>
      <c r="N7" s="13"/>
      <c r="O7" s="13"/>
      <c r="P7" s="13"/>
      <c r="Q7" s="23"/>
    </row>
    <row r="8" spans="1:17" x14ac:dyDescent="0.15">
      <c r="B8" s="25"/>
      <c r="C8" s="11" t="s">
        <v>43</v>
      </c>
      <c r="D8" s="15"/>
      <c r="E8" s="15"/>
      <c r="F8" s="35"/>
      <c r="G8" s="35"/>
      <c r="H8" s="35"/>
      <c r="I8" s="35"/>
      <c r="J8" s="28"/>
      <c r="K8" s="11" t="s">
        <v>43</v>
      </c>
      <c r="L8" s="18">
        <v>380</v>
      </c>
      <c r="M8" s="13"/>
      <c r="N8" s="13"/>
      <c r="O8" s="13"/>
      <c r="P8" s="13"/>
    </row>
    <row r="9" spans="1:17" x14ac:dyDescent="0.15">
      <c r="C9" s="11" t="s">
        <v>46</v>
      </c>
      <c r="D9" s="15"/>
      <c r="E9" s="15"/>
      <c r="F9" s="28"/>
      <c r="G9" s="35"/>
      <c r="H9" s="35"/>
      <c r="I9" s="35"/>
      <c r="J9" s="35"/>
      <c r="K9" s="11" t="s">
        <v>46</v>
      </c>
      <c r="L9" s="18">
        <v>420</v>
      </c>
      <c r="M9" s="13"/>
      <c r="N9" s="13"/>
      <c r="O9" s="13"/>
    </row>
    <row r="10" spans="1:17" x14ac:dyDescent="0.15">
      <c r="C10" s="11" t="s">
        <v>47</v>
      </c>
      <c r="D10" s="15"/>
      <c r="E10" s="15"/>
      <c r="F10" s="35"/>
      <c r="G10" s="35"/>
      <c r="H10" s="35"/>
      <c r="I10" s="35"/>
      <c r="J10" s="35"/>
      <c r="K10" s="11" t="s">
        <v>47</v>
      </c>
      <c r="L10" s="18">
        <v>1780</v>
      </c>
      <c r="M10" s="13"/>
      <c r="N10" s="13"/>
      <c r="O10" s="13"/>
    </row>
    <row r="11" spans="1:17" x14ac:dyDescent="0.15">
      <c r="C11" s="11" t="s">
        <v>48</v>
      </c>
      <c r="D11" s="15"/>
      <c r="E11" s="15"/>
      <c r="F11" s="15"/>
      <c r="G11" s="26"/>
      <c r="H11" s="27"/>
      <c r="I11" s="27"/>
      <c r="K11" s="11" t="s">
        <v>48</v>
      </c>
      <c r="L11" s="18">
        <v>2100</v>
      </c>
      <c r="M11" s="13"/>
      <c r="N11" s="13"/>
      <c r="O11" s="13"/>
      <c r="P11" s="13"/>
      <c r="Q11" s="13"/>
    </row>
    <row r="12" spans="1:17" x14ac:dyDescent="0.15">
      <c r="C12" s="11" t="s">
        <v>49</v>
      </c>
      <c r="D12" s="15"/>
      <c r="E12" s="15"/>
      <c r="F12" s="15"/>
      <c r="G12" s="26"/>
      <c r="H12" s="27"/>
      <c r="I12" s="27"/>
      <c r="K12" s="11" t="s">
        <v>49</v>
      </c>
      <c r="L12" s="18">
        <v>5360</v>
      </c>
    </row>
    <row r="14" spans="1:17" x14ac:dyDescent="0.15">
      <c r="B14" s="9" t="s">
        <v>50</v>
      </c>
      <c r="D14" s="12" t="s">
        <v>16</v>
      </c>
      <c r="E14" s="12" t="s">
        <v>88</v>
      </c>
      <c r="F14" s="9" t="s">
        <v>26</v>
      </c>
      <c r="G14" s="9" t="s">
        <v>17</v>
      </c>
    </row>
    <row r="15" spans="1:17" x14ac:dyDescent="0.15">
      <c r="B15" s="10" t="s">
        <v>25</v>
      </c>
      <c r="C15" s="11" t="s">
        <v>29</v>
      </c>
      <c r="D15" s="15">
        <v>1226</v>
      </c>
      <c r="E15" s="15"/>
      <c r="F15" s="16"/>
      <c r="G15" s="17">
        <v>1</v>
      </c>
      <c r="H15" s="17">
        <v>11</v>
      </c>
      <c r="I15" s="17">
        <v>21</v>
      </c>
      <c r="J15" s="17">
        <v>41</v>
      </c>
      <c r="K15" s="11"/>
      <c r="L15" s="18"/>
      <c r="M15" s="13"/>
      <c r="N15" s="13"/>
      <c r="O15" s="13"/>
      <c r="P15" s="13"/>
      <c r="Q15" s="19"/>
    </row>
    <row r="16" spans="1:17" x14ac:dyDescent="0.15">
      <c r="B16" s="14" t="s">
        <v>28</v>
      </c>
      <c r="C16" s="11" t="s">
        <v>35</v>
      </c>
      <c r="D16" s="15">
        <v>1506</v>
      </c>
      <c r="E16" s="15"/>
      <c r="F16" s="21">
        <v>0</v>
      </c>
      <c r="G16" s="22">
        <v>73</v>
      </c>
      <c r="H16" s="22">
        <v>73</v>
      </c>
      <c r="I16" s="22">
        <v>87</v>
      </c>
      <c r="J16" s="22">
        <v>97</v>
      </c>
      <c r="K16" s="11"/>
      <c r="L16" s="18"/>
      <c r="M16" s="13"/>
      <c r="N16" s="13"/>
      <c r="O16" s="13"/>
      <c r="P16" s="13"/>
      <c r="Q16" s="23"/>
    </row>
    <row r="17" spans="2:17" x14ac:dyDescent="0.15">
      <c r="B17" s="20" t="s">
        <v>34</v>
      </c>
      <c r="C17" s="11" t="s">
        <v>40</v>
      </c>
      <c r="D17" s="15">
        <v>1754</v>
      </c>
      <c r="E17" s="15"/>
      <c r="F17" s="17"/>
      <c r="G17" s="17">
        <v>1</v>
      </c>
      <c r="H17" s="17">
        <v>9999999</v>
      </c>
      <c r="I17" s="17">
        <v>9999999</v>
      </c>
      <c r="J17" s="17"/>
      <c r="K17" s="11"/>
      <c r="L17" s="18"/>
      <c r="M17" s="13"/>
      <c r="N17" s="13"/>
      <c r="O17" s="13"/>
      <c r="P17" s="13"/>
      <c r="Q17" s="23"/>
    </row>
    <row r="18" spans="2:17" x14ac:dyDescent="0.15">
      <c r="B18" s="24" t="s">
        <v>39</v>
      </c>
      <c r="C18" s="11" t="s">
        <v>43</v>
      </c>
      <c r="D18" s="15">
        <v>2054</v>
      </c>
      <c r="E18" s="15"/>
      <c r="F18" s="22"/>
      <c r="G18" s="22">
        <v>100</v>
      </c>
      <c r="H18" s="22"/>
      <c r="I18" s="22"/>
      <c r="J18" s="22"/>
      <c r="K18" s="11"/>
      <c r="L18" s="18"/>
      <c r="M18" s="13"/>
      <c r="N18" s="13"/>
      <c r="O18" s="13"/>
      <c r="P18" s="13"/>
      <c r="Q18" s="23"/>
    </row>
    <row r="19" spans="2:17" x14ac:dyDescent="0.15">
      <c r="C19" s="11" t="s">
        <v>46</v>
      </c>
      <c r="D19" s="15">
        <v>3280</v>
      </c>
      <c r="E19" s="15"/>
      <c r="F19" s="16"/>
      <c r="G19" s="16">
        <v>1</v>
      </c>
      <c r="H19" s="17">
        <v>9999999</v>
      </c>
      <c r="I19" s="17">
        <v>9999999</v>
      </c>
      <c r="J19" s="16"/>
      <c r="K19" s="11"/>
      <c r="L19" s="18"/>
      <c r="M19" s="13"/>
      <c r="N19" s="13"/>
      <c r="O19" s="13"/>
      <c r="P19" s="13"/>
    </row>
    <row r="20" spans="2:17" x14ac:dyDescent="0.15">
      <c r="C20" s="11" t="s">
        <v>47</v>
      </c>
      <c r="D20" s="15">
        <v>5354</v>
      </c>
      <c r="E20" s="15"/>
      <c r="F20" s="22"/>
      <c r="G20" s="22">
        <v>140</v>
      </c>
      <c r="H20" s="22"/>
      <c r="I20" s="22"/>
      <c r="J20" s="22"/>
      <c r="K20" s="11"/>
      <c r="L20" s="18"/>
    </row>
    <row r="21" spans="2:17" x14ac:dyDescent="0.15">
      <c r="C21" s="11" t="s">
        <v>48</v>
      </c>
      <c r="D21" s="15">
        <v>11066</v>
      </c>
      <c r="E21" s="15"/>
      <c r="K21" s="11"/>
      <c r="L21" s="18"/>
    </row>
    <row r="22" spans="2:17" x14ac:dyDescent="0.15">
      <c r="C22" s="11" t="s">
        <v>49</v>
      </c>
      <c r="D22" s="15">
        <v>18906</v>
      </c>
      <c r="E22" s="15"/>
      <c r="K22" s="11"/>
      <c r="L22" s="18"/>
    </row>
    <row r="25" spans="2:17" x14ac:dyDescent="0.15">
      <c r="B25" s="9" t="s">
        <v>62</v>
      </c>
      <c r="D25" s="9" t="s">
        <v>16</v>
      </c>
      <c r="F25" s="9" t="s">
        <v>26</v>
      </c>
      <c r="G25" s="9" t="s">
        <v>17</v>
      </c>
      <c r="L25" s="28"/>
      <c r="M25" s="28"/>
      <c r="N25" s="28"/>
    </row>
    <row r="26" spans="2:17" x14ac:dyDescent="0.15">
      <c r="B26" s="10" t="s">
        <v>25</v>
      </c>
      <c r="C26" s="11" t="s">
        <v>29</v>
      </c>
      <c r="D26" s="15">
        <v>1114</v>
      </c>
      <c r="E26" s="15"/>
      <c r="F26" s="16"/>
      <c r="G26" s="17">
        <v>1</v>
      </c>
      <c r="H26" s="17">
        <v>11</v>
      </c>
      <c r="I26" s="17">
        <v>21</v>
      </c>
      <c r="J26" s="17">
        <v>41</v>
      </c>
      <c r="L26" s="29"/>
      <c r="M26" s="13"/>
      <c r="N26" s="13"/>
      <c r="O26" s="13"/>
      <c r="P26" s="13"/>
      <c r="Q26" s="19"/>
    </row>
    <row r="27" spans="2:17" x14ac:dyDescent="0.15">
      <c r="B27" s="14" t="s">
        <v>28</v>
      </c>
      <c r="C27" s="11" t="s">
        <v>35</v>
      </c>
      <c r="D27" s="15">
        <v>1554</v>
      </c>
      <c r="E27" s="15"/>
      <c r="F27" s="21">
        <v>0</v>
      </c>
      <c r="G27" s="21">
        <v>67</v>
      </c>
      <c r="H27" s="21">
        <v>67</v>
      </c>
      <c r="I27" s="21">
        <v>93</v>
      </c>
      <c r="J27" s="21">
        <v>113</v>
      </c>
      <c r="L27" s="29"/>
      <c r="M27" s="13"/>
      <c r="N27" s="13"/>
      <c r="O27" s="13"/>
      <c r="P27" s="13"/>
      <c r="Q27" s="23"/>
    </row>
    <row r="28" spans="2:17" x14ac:dyDescent="0.15">
      <c r="B28" s="20" t="s">
        <v>34</v>
      </c>
      <c r="C28" s="11" t="s">
        <v>40</v>
      </c>
      <c r="D28" s="15">
        <v>2026</v>
      </c>
      <c r="E28" s="15"/>
      <c r="F28" s="17"/>
      <c r="G28" s="17">
        <v>1</v>
      </c>
      <c r="H28" s="17">
        <v>9999999</v>
      </c>
      <c r="I28" s="17">
        <v>9999999</v>
      </c>
      <c r="J28" s="16"/>
      <c r="L28" s="29"/>
      <c r="M28" s="13"/>
      <c r="N28" s="13"/>
      <c r="O28" s="13"/>
      <c r="P28" s="13"/>
      <c r="Q28" s="23"/>
    </row>
    <row r="29" spans="2:17" x14ac:dyDescent="0.15">
      <c r="B29" s="24" t="s">
        <v>39</v>
      </c>
      <c r="C29" s="11" t="s">
        <v>43</v>
      </c>
      <c r="D29" s="15">
        <v>2526</v>
      </c>
      <c r="E29" s="15"/>
      <c r="F29" s="22"/>
      <c r="G29" s="22">
        <v>100</v>
      </c>
      <c r="H29" s="22"/>
      <c r="I29" s="22"/>
      <c r="J29" s="22"/>
      <c r="L29" s="29"/>
      <c r="M29" s="13"/>
      <c r="N29" s="13"/>
      <c r="O29" s="13"/>
      <c r="P29" s="13"/>
      <c r="Q29" s="23"/>
    </row>
    <row r="30" spans="2:17" x14ac:dyDescent="0.15">
      <c r="C30" s="11" t="s">
        <v>46</v>
      </c>
      <c r="D30" s="15">
        <v>4940</v>
      </c>
      <c r="E30" s="15"/>
      <c r="F30" s="16"/>
      <c r="G30" s="16">
        <v>1</v>
      </c>
      <c r="H30" s="17">
        <v>9999999</v>
      </c>
      <c r="I30" s="17">
        <v>9999999</v>
      </c>
      <c r="J30" s="16"/>
      <c r="L30" s="29"/>
      <c r="M30" s="13"/>
      <c r="N30" s="13"/>
      <c r="O30" s="13"/>
      <c r="P30" s="13"/>
    </row>
    <row r="31" spans="2:17" x14ac:dyDescent="0.15">
      <c r="C31" s="11" t="s">
        <v>47</v>
      </c>
      <c r="D31" s="15">
        <v>7726</v>
      </c>
      <c r="E31" s="15"/>
      <c r="F31" s="22"/>
      <c r="G31" s="22">
        <v>140</v>
      </c>
      <c r="H31" s="22"/>
      <c r="I31" s="22"/>
      <c r="J31" s="22"/>
      <c r="L31" s="29"/>
      <c r="M31" s="28"/>
      <c r="N31" s="28"/>
    </row>
    <row r="32" spans="2:17" x14ac:dyDescent="0.15">
      <c r="C32" s="11" t="s">
        <v>48</v>
      </c>
      <c r="D32" s="15">
        <v>18834</v>
      </c>
      <c r="E32" s="15"/>
      <c r="L32" s="29"/>
      <c r="M32" s="28"/>
      <c r="N32" s="28"/>
    </row>
    <row r="33" spans="2:17" x14ac:dyDescent="0.15">
      <c r="C33" s="11" t="s">
        <v>49</v>
      </c>
      <c r="D33" s="15">
        <v>31254</v>
      </c>
      <c r="E33" s="15"/>
      <c r="L33" s="29"/>
      <c r="M33" s="28"/>
      <c r="N33" s="28"/>
    </row>
    <row r="34" spans="2:17" x14ac:dyDescent="0.15">
      <c r="C34" s="11"/>
      <c r="D34" s="15"/>
      <c r="E34" s="15"/>
      <c r="L34" s="29"/>
      <c r="M34" s="28"/>
      <c r="N34" s="28"/>
    </row>
    <row r="35" spans="2:17" x14ac:dyDescent="0.15">
      <c r="L35" s="29"/>
      <c r="M35" s="28"/>
      <c r="N35" s="28"/>
    </row>
    <row r="36" spans="2:17" x14ac:dyDescent="0.15">
      <c r="B36" s="9" t="s">
        <v>65</v>
      </c>
      <c r="D36" s="9" t="s">
        <v>16</v>
      </c>
      <c r="F36" s="9" t="s">
        <v>26</v>
      </c>
      <c r="G36" s="9" t="s">
        <v>17</v>
      </c>
      <c r="L36" s="29"/>
      <c r="M36" s="28"/>
      <c r="N36" s="28"/>
    </row>
    <row r="37" spans="2:17" x14ac:dyDescent="0.15">
      <c r="B37" s="10" t="s">
        <v>25</v>
      </c>
      <c r="C37" s="11" t="s">
        <v>29</v>
      </c>
      <c r="D37" s="15">
        <f>500*2</f>
        <v>1000</v>
      </c>
      <c r="E37" s="15"/>
      <c r="F37" s="16"/>
      <c r="G37" s="17">
        <v>1</v>
      </c>
      <c r="H37" s="17">
        <v>21</v>
      </c>
      <c r="I37" s="17">
        <v>41</v>
      </c>
      <c r="J37" s="16"/>
      <c r="L37" s="29"/>
      <c r="M37" s="28"/>
      <c r="N37" s="9" t="s">
        <v>66</v>
      </c>
    </row>
    <row r="38" spans="2:17" x14ac:dyDescent="0.15">
      <c r="B38" s="14" t="s">
        <v>28</v>
      </c>
      <c r="C38" s="11" t="s">
        <v>35</v>
      </c>
      <c r="D38" s="15">
        <f>800*2</f>
        <v>1600</v>
      </c>
      <c r="E38" s="15"/>
      <c r="F38" s="21">
        <v>0</v>
      </c>
      <c r="G38" s="21">
        <v>60</v>
      </c>
      <c r="H38" s="21">
        <v>100</v>
      </c>
      <c r="I38" s="21">
        <v>130</v>
      </c>
      <c r="J38" s="22"/>
      <c r="L38" s="29"/>
      <c r="M38" s="28"/>
      <c r="N38" s="9" t="s">
        <v>67</v>
      </c>
      <c r="O38" s="9" t="s">
        <v>51</v>
      </c>
      <c r="P38" s="9" t="s">
        <v>68</v>
      </c>
      <c r="Q38" s="23" t="s">
        <v>91</v>
      </c>
    </row>
    <row r="39" spans="2:17" x14ac:dyDescent="0.15">
      <c r="B39" s="20" t="s">
        <v>34</v>
      </c>
      <c r="C39" s="11" t="s">
        <v>40</v>
      </c>
      <c r="D39" s="15">
        <f>1150*2</f>
        <v>2300</v>
      </c>
      <c r="E39" s="15"/>
      <c r="F39" s="17"/>
      <c r="G39" s="17">
        <v>1</v>
      </c>
      <c r="H39" s="17">
        <v>9999999</v>
      </c>
      <c r="I39" s="17">
        <v>9999999</v>
      </c>
      <c r="J39" s="16"/>
      <c r="L39" s="29"/>
      <c r="M39" s="28"/>
      <c r="O39" s="9" t="s">
        <v>54</v>
      </c>
      <c r="P39" s="9" t="s">
        <v>55</v>
      </c>
      <c r="Q39" s="23" t="s">
        <v>92</v>
      </c>
    </row>
    <row r="40" spans="2:17" x14ac:dyDescent="0.15">
      <c r="B40" s="24" t="s">
        <v>39</v>
      </c>
      <c r="C40" s="11" t="s">
        <v>43</v>
      </c>
      <c r="D40" s="15">
        <f>1500*2</f>
        <v>3000</v>
      </c>
      <c r="E40" s="15"/>
      <c r="F40" s="22"/>
      <c r="G40" s="22">
        <v>100</v>
      </c>
      <c r="H40" s="22"/>
      <c r="I40" s="22"/>
      <c r="J40" s="22"/>
      <c r="L40" s="29"/>
      <c r="M40" s="28"/>
      <c r="O40" s="9" t="s">
        <v>57</v>
      </c>
      <c r="P40" s="9" t="s">
        <v>70</v>
      </c>
      <c r="Q40" s="23" t="s">
        <v>93</v>
      </c>
    </row>
    <row r="41" spans="2:17" x14ac:dyDescent="0.15">
      <c r="C41" s="11" t="s">
        <v>46</v>
      </c>
      <c r="D41" s="15">
        <f>3300*2</f>
        <v>6600</v>
      </c>
      <c r="E41" s="15"/>
      <c r="F41" s="16"/>
      <c r="G41" s="16">
        <v>1</v>
      </c>
      <c r="H41" s="17">
        <v>9999999</v>
      </c>
      <c r="I41" s="17">
        <v>9999999</v>
      </c>
      <c r="J41" s="16"/>
      <c r="L41" s="29"/>
      <c r="M41" s="28"/>
      <c r="N41" s="9" t="s">
        <v>72</v>
      </c>
      <c r="O41" s="9" t="s">
        <v>60</v>
      </c>
      <c r="P41" s="9" t="s">
        <v>55</v>
      </c>
    </row>
    <row r="42" spans="2:17" x14ac:dyDescent="0.15">
      <c r="C42" s="11" t="s">
        <v>47</v>
      </c>
      <c r="D42" s="15">
        <f>5050*2</f>
        <v>10100</v>
      </c>
      <c r="E42" s="15"/>
      <c r="F42" s="22"/>
      <c r="G42" s="22">
        <v>140</v>
      </c>
      <c r="H42" s="22"/>
      <c r="I42" s="22"/>
      <c r="J42" s="22"/>
      <c r="N42" s="9" t="s">
        <v>44</v>
      </c>
      <c r="O42" s="9" t="s">
        <v>60</v>
      </c>
      <c r="P42" s="9" t="s">
        <v>61</v>
      </c>
    </row>
    <row r="43" spans="2:17" x14ac:dyDescent="0.15">
      <c r="C43" s="11" t="s">
        <v>48</v>
      </c>
      <c r="D43" s="15">
        <f>13300*2</f>
        <v>26600</v>
      </c>
      <c r="E43" s="15"/>
    </row>
    <row r="44" spans="2:17" x14ac:dyDescent="0.15">
      <c r="C44" s="11" t="s">
        <v>49</v>
      </c>
      <c r="D44" s="15">
        <f>21800*2</f>
        <v>43600</v>
      </c>
      <c r="E44" s="15"/>
    </row>
    <row r="46" spans="2:17" x14ac:dyDescent="0.15">
      <c r="D46" s="37">
        <v>613.33333333333337</v>
      </c>
      <c r="E46" s="9">
        <v>613</v>
      </c>
      <c r="F46" s="9">
        <f>+E46*2</f>
        <v>1226</v>
      </c>
      <c r="G46" s="37">
        <f>E46-D46</f>
        <v>-0.33333333333337123</v>
      </c>
      <c r="I46" s="37">
        <v>66.666666666666671</v>
      </c>
      <c r="J46" s="9">
        <v>67</v>
      </c>
      <c r="K46" s="9">
        <f>+J46</f>
        <v>67</v>
      </c>
      <c r="L46" s="9">
        <f>+J47</f>
        <v>67</v>
      </c>
      <c r="M46" s="9">
        <f>+J48</f>
        <v>93</v>
      </c>
      <c r="N46" s="9">
        <f>+J49</f>
        <v>113</v>
      </c>
    </row>
    <row r="47" spans="2:17" x14ac:dyDescent="0.15">
      <c r="D47" s="37">
        <v>753.33333333333337</v>
      </c>
      <c r="E47" s="9">
        <v>753</v>
      </c>
      <c r="F47" s="9">
        <f t="shared" ref="F47:F53" si="0">+E47*2</f>
        <v>1506</v>
      </c>
      <c r="G47" s="37">
        <f t="shared" ref="G47:G53" si="1">E47-D47</f>
        <v>-0.33333333333337123</v>
      </c>
      <c r="I47" s="37">
        <v>66.666666666666671</v>
      </c>
      <c r="J47" s="9">
        <v>67</v>
      </c>
    </row>
    <row r="48" spans="2:17" x14ac:dyDescent="0.15">
      <c r="D48" s="37">
        <v>876.66666666666663</v>
      </c>
      <c r="E48" s="9">
        <v>877</v>
      </c>
      <c r="F48" s="9">
        <f t="shared" si="0"/>
        <v>1754</v>
      </c>
      <c r="G48" s="37">
        <f t="shared" si="1"/>
        <v>0.33333333333337123</v>
      </c>
      <c r="I48" s="37">
        <v>93.333333333333329</v>
      </c>
      <c r="J48" s="9">
        <v>93</v>
      </c>
    </row>
    <row r="49" spans="4:10" x14ac:dyDescent="0.15">
      <c r="D49" s="37">
        <v>1026.6666666666667</v>
      </c>
      <c r="E49" s="9">
        <v>1027</v>
      </c>
      <c r="F49" s="9">
        <f t="shared" si="0"/>
        <v>2054</v>
      </c>
      <c r="G49" s="37">
        <f t="shared" si="1"/>
        <v>0.33333333333325754</v>
      </c>
      <c r="I49" s="37">
        <v>113.33333333333334</v>
      </c>
      <c r="J49" s="9">
        <v>113</v>
      </c>
    </row>
    <row r="50" spans="4:10" x14ac:dyDescent="0.15">
      <c r="D50" s="37">
        <v>1640</v>
      </c>
      <c r="E50" s="9">
        <v>1640</v>
      </c>
      <c r="F50" s="9">
        <f t="shared" si="0"/>
        <v>3280</v>
      </c>
      <c r="G50" s="37">
        <f t="shared" si="1"/>
        <v>0</v>
      </c>
    </row>
    <row r="51" spans="4:10" x14ac:dyDescent="0.15">
      <c r="D51" s="37">
        <v>2676.666666666667</v>
      </c>
      <c r="E51" s="9">
        <v>2677</v>
      </c>
      <c r="F51" s="9">
        <f t="shared" si="0"/>
        <v>5354</v>
      </c>
      <c r="G51" s="37">
        <f t="shared" si="1"/>
        <v>0.33333333333303017</v>
      </c>
    </row>
    <row r="52" spans="4:10" x14ac:dyDescent="0.15">
      <c r="D52" s="37">
        <v>5533.3333333333339</v>
      </c>
      <c r="E52" s="9">
        <v>5533</v>
      </c>
      <c r="F52" s="9">
        <f t="shared" si="0"/>
        <v>11066</v>
      </c>
      <c r="G52" s="37">
        <f t="shared" si="1"/>
        <v>-0.33333333333393966</v>
      </c>
    </row>
    <row r="53" spans="4:10" x14ac:dyDescent="0.15">
      <c r="D53" s="37">
        <v>9453.3333333333321</v>
      </c>
      <c r="E53" s="9">
        <v>9453</v>
      </c>
      <c r="F53" s="9">
        <f t="shared" si="0"/>
        <v>18906</v>
      </c>
      <c r="G53" s="37">
        <f t="shared" si="1"/>
        <v>-0.33333333333212067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53"/>
  <sheetViews>
    <sheetView zoomScale="85" zoomScaleNormal="85" workbookViewId="0">
      <selection activeCell="L33" sqref="L33"/>
    </sheetView>
  </sheetViews>
  <sheetFormatPr defaultRowHeight="12" x14ac:dyDescent="0.15"/>
  <cols>
    <col min="1" max="1" width="4.75" style="9" customWidth="1"/>
    <col min="2" max="2" width="21.75" style="9" customWidth="1"/>
    <col min="3" max="3" width="12.25" style="9" bestFit="1" customWidth="1"/>
    <col min="4" max="4" width="10.125" style="9" bestFit="1" customWidth="1"/>
    <col min="5" max="13" width="9" style="9"/>
    <col min="14" max="14" width="9.375" style="9" customWidth="1"/>
    <col min="15" max="15" width="28.125" style="9" customWidth="1"/>
    <col min="16" max="16384" width="9" style="9"/>
  </cols>
  <sheetData>
    <row r="1" spans="1:17" x14ac:dyDescent="0.15">
      <c r="B1" s="9" t="s">
        <v>23</v>
      </c>
    </row>
    <row r="3" spans="1:17" x14ac:dyDescent="0.15">
      <c r="B3" s="9" t="s">
        <v>24</v>
      </c>
    </row>
    <row r="4" spans="1:17" x14ac:dyDescent="0.15">
      <c r="B4" s="10" t="s">
        <v>25</v>
      </c>
      <c r="C4" s="33" t="s">
        <v>103</v>
      </c>
      <c r="D4" s="12" t="s">
        <v>16</v>
      </c>
      <c r="E4" s="12" t="s">
        <v>88</v>
      </c>
      <c r="F4" s="9" t="s">
        <v>26</v>
      </c>
      <c r="G4" s="9" t="s">
        <v>17</v>
      </c>
      <c r="K4" s="9" t="s">
        <v>104</v>
      </c>
      <c r="M4" s="13"/>
      <c r="N4" s="13"/>
      <c r="O4" s="13"/>
      <c r="P4" s="13"/>
      <c r="Q4" s="19"/>
    </row>
    <row r="5" spans="1:17" x14ac:dyDescent="0.15">
      <c r="B5" s="14" t="s">
        <v>28</v>
      </c>
      <c r="C5" s="11" t="s">
        <v>29</v>
      </c>
      <c r="D5" s="34">
        <v>1600</v>
      </c>
      <c r="E5" s="34">
        <v>100</v>
      </c>
      <c r="F5" s="28"/>
      <c r="G5" s="35"/>
      <c r="H5" s="35"/>
      <c r="I5" s="35"/>
      <c r="J5" s="28"/>
      <c r="K5" s="11" t="s">
        <v>29</v>
      </c>
      <c r="L5" s="18">
        <v>140</v>
      </c>
      <c r="M5" s="13"/>
      <c r="N5" s="13"/>
      <c r="O5" s="13"/>
      <c r="P5" s="13"/>
      <c r="Q5" s="23"/>
    </row>
    <row r="6" spans="1:17" x14ac:dyDescent="0.15">
      <c r="A6" s="9" t="s">
        <v>105</v>
      </c>
      <c r="B6" s="30" t="s">
        <v>34</v>
      </c>
      <c r="C6" s="11" t="s">
        <v>35</v>
      </c>
      <c r="D6" s="15"/>
      <c r="E6" s="15"/>
      <c r="F6" s="35"/>
      <c r="G6" s="35"/>
      <c r="H6" s="35"/>
      <c r="I6" s="35"/>
      <c r="J6" s="28"/>
      <c r="K6" s="11" t="s">
        <v>35</v>
      </c>
      <c r="L6" s="18">
        <v>260</v>
      </c>
      <c r="M6" s="13"/>
      <c r="N6" s="13"/>
      <c r="O6" s="13"/>
      <c r="P6" s="13"/>
      <c r="Q6" s="23"/>
    </row>
    <row r="7" spans="1:17" x14ac:dyDescent="0.15">
      <c r="A7" s="9" t="s">
        <v>105</v>
      </c>
      <c r="B7" s="36" t="s">
        <v>39</v>
      </c>
      <c r="C7" s="11" t="s">
        <v>40</v>
      </c>
      <c r="D7" s="15"/>
      <c r="E7" s="15"/>
      <c r="F7" s="28"/>
      <c r="G7" s="35"/>
      <c r="H7" s="35"/>
      <c r="I7" s="35"/>
      <c r="J7" s="28"/>
      <c r="K7" s="11" t="s">
        <v>40</v>
      </c>
      <c r="L7" s="18">
        <v>280</v>
      </c>
      <c r="M7" s="13"/>
      <c r="N7" s="13"/>
      <c r="O7" s="13"/>
      <c r="P7" s="13"/>
      <c r="Q7" s="23"/>
    </row>
    <row r="8" spans="1:17" x14ac:dyDescent="0.15">
      <c r="B8" s="25"/>
      <c r="C8" s="11" t="s">
        <v>43</v>
      </c>
      <c r="D8" s="15"/>
      <c r="E8" s="15"/>
      <c r="F8" s="35"/>
      <c r="G8" s="35"/>
      <c r="H8" s="35"/>
      <c r="I8" s="35"/>
      <c r="J8" s="28"/>
      <c r="K8" s="11" t="s">
        <v>43</v>
      </c>
      <c r="L8" s="18">
        <v>380</v>
      </c>
      <c r="M8" s="13"/>
      <c r="N8" s="13"/>
      <c r="O8" s="13"/>
      <c r="P8" s="13"/>
    </row>
    <row r="9" spans="1:17" x14ac:dyDescent="0.15">
      <c r="C9" s="11" t="s">
        <v>46</v>
      </c>
      <c r="D9" s="15"/>
      <c r="E9" s="15"/>
      <c r="F9" s="28"/>
      <c r="G9" s="35"/>
      <c r="H9" s="35"/>
      <c r="I9" s="35"/>
      <c r="J9" s="35"/>
      <c r="K9" s="11" t="s">
        <v>46</v>
      </c>
      <c r="L9" s="18">
        <v>420</v>
      </c>
      <c r="M9" s="13"/>
      <c r="N9" s="13"/>
      <c r="O9" s="13"/>
    </row>
    <row r="10" spans="1:17" x14ac:dyDescent="0.15">
      <c r="C10" s="11" t="s">
        <v>47</v>
      </c>
      <c r="D10" s="15"/>
      <c r="E10" s="15"/>
      <c r="F10" s="35"/>
      <c r="G10" s="35"/>
      <c r="H10" s="35"/>
      <c r="I10" s="35"/>
      <c r="J10" s="35"/>
      <c r="K10" s="11" t="s">
        <v>47</v>
      </c>
      <c r="L10" s="18">
        <v>1780</v>
      </c>
      <c r="M10" s="13"/>
      <c r="N10" s="13"/>
      <c r="O10" s="13"/>
    </row>
    <row r="11" spans="1:17" x14ac:dyDescent="0.15">
      <c r="C11" s="11" t="s">
        <v>48</v>
      </c>
      <c r="D11" s="15"/>
      <c r="E11" s="15"/>
      <c r="F11" s="15"/>
      <c r="G11" s="26"/>
      <c r="H11" s="27"/>
      <c r="I11" s="27"/>
      <c r="K11" s="11" t="s">
        <v>48</v>
      </c>
      <c r="L11" s="18">
        <v>2100</v>
      </c>
      <c r="M11" s="13"/>
      <c r="N11" s="13"/>
      <c r="O11" s="13"/>
      <c r="P11" s="13"/>
      <c r="Q11" s="13"/>
    </row>
    <row r="12" spans="1:17" x14ac:dyDescent="0.15">
      <c r="C12" s="11" t="s">
        <v>49</v>
      </c>
      <c r="D12" s="15"/>
      <c r="E12" s="15"/>
      <c r="F12" s="15"/>
      <c r="G12" s="26"/>
      <c r="H12" s="27"/>
      <c r="I12" s="27"/>
      <c r="K12" s="11" t="s">
        <v>49</v>
      </c>
      <c r="L12" s="18">
        <v>5360</v>
      </c>
    </row>
    <row r="14" spans="1:17" x14ac:dyDescent="0.15">
      <c r="B14" s="9" t="s">
        <v>50</v>
      </c>
      <c r="D14" s="12" t="s">
        <v>16</v>
      </c>
      <c r="E14" s="12" t="s">
        <v>88</v>
      </c>
      <c r="F14" s="9" t="s">
        <v>26</v>
      </c>
      <c r="G14" s="9" t="s">
        <v>17</v>
      </c>
    </row>
    <row r="15" spans="1:17" x14ac:dyDescent="0.15">
      <c r="B15" s="10" t="s">
        <v>25</v>
      </c>
      <c r="C15" s="11" t="s">
        <v>29</v>
      </c>
      <c r="D15" s="15">
        <v>1494</v>
      </c>
      <c r="E15" s="15"/>
      <c r="F15" s="16"/>
      <c r="G15" s="17">
        <v>1</v>
      </c>
      <c r="H15" s="17">
        <v>11</v>
      </c>
      <c r="I15" s="17">
        <v>21</v>
      </c>
      <c r="J15" s="17">
        <v>41</v>
      </c>
      <c r="K15" s="11"/>
      <c r="L15" s="18"/>
      <c r="M15" s="13"/>
      <c r="N15" s="13"/>
      <c r="O15" s="13"/>
      <c r="P15" s="13"/>
      <c r="Q15" s="19"/>
    </row>
    <row r="16" spans="1:17" x14ac:dyDescent="0.15">
      <c r="B16" s="14" t="s">
        <v>28</v>
      </c>
      <c r="C16" s="11" t="s">
        <v>35</v>
      </c>
      <c r="D16" s="15">
        <v>1774</v>
      </c>
      <c r="E16" s="15"/>
      <c r="F16" s="21">
        <v>0</v>
      </c>
      <c r="G16" s="22">
        <v>87</v>
      </c>
      <c r="H16" s="22">
        <v>87</v>
      </c>
      <c r="I16" s="22">
        <v>100</v>
      </c>
      <c r="J16" s="22">
        <v>110</v>
      </c>
      <c r="K16" s="11"/>
      <c r="L16" s="18"/>
      <c r="M16" s="13"/>
      <c r="N16" s="13"/>
      <c r="O16" s="13"/>
      <c r="P16" s="13"/>
      <c r="Q16" s="23"/>
    </row>
    <row r="17" spans="2:17" x14ac:dyDescent="0.15">
      <c r="B17" s="20" t="s">
        <v>34</v>
      </c>
      <c r="C17" s="11" t="s">
        <v>40</v>
      </c>
      <c r="D17" s="15">
        <v>2020</v>
      </c>
      <c r="E17" s="15"/>
      <c r="F17" s="17"/>
      <c r="G17" s="17">
        <v>1</v>
      </c>
      <c r="H17" s="17">
        <v>9999999</v>
      </c>
      <c r="I17" s="17">
        <v>9999999</v>
      </c>
      <c r="J17" s="17"/>
      <c r="K17" s="11"/>
      <c r="L17" s="18"/>
      <c r="M17" s="13"/>
      <c r="N17" s="13"/>
      <c r="O17" s="13"/>
      <c r="P17" s="13"/>
      <c r="Q17" s="23"/>
    </row>
    <row r="18" spans="2:17" x14ac:dyDescent="0.15">
      <c r="B18" s="24" t="s">
        <v>39</v>
      </c>
      <c r="C18" s="11" t="s">
        <v>43</v>
      </c>
      <c r="D18" s="15">
        <v>2320</v>
      </c>
      <c r="E18" s="15"/>
      <c r="F18" s="22"/>
      <c r="G18" s="22">
        <v>100</v>
      </c>
      <c r="H18" s="22"/>
      <c r="I18" s="22"/>
      <c r="J18" s="22"/>
      <c r="K18" s="11"/>
      <c r="L18" s="18"/>
      <c r="M18" s="13"/>
      <c r="N18" s="13"/>
      <c r="O18" s="13"/>
      <c r="P18" s="13"/>
      <c r="Q18" s="23"/>
    </row>
    <row r="19" spans="2:17" x14ac:dyDescent="0.15">
      <c r="C19" s="11" t="s">
        <v>46</v>
      </c>
      <c r="D19" s="15">
        <v>3546</v>
      </c>
      <c r="E19" s="15"/>
      <c r="F19" s="16"/>
      <c r="G19" s="16">
        <v>1</v>
      </c>
      <c r="H19" s="17">
        <v>9999999</v>
      </c>
      <c r="I19" s="17">
        <v>9999999</v>
      </c>
      <c r="J19" s="16"/>
      <c r="K19" s="11"/>
      <c r="L19" s="18"/>
      <c r="M19" s="13"/>
      <c r="N19" s="13"/>
      <c r="O19" s="13"/>
      <c r="P19" s="13"/>
    </row>
    <row r="20" spans="2:17" x14ac:dyDescent="0.15">
      <c r="C20" s="11" t="s">
        <v>47</v>
      </c>
      <c r="D20" s="15">
        <v>5620</v>
      </c>
      <c r="E20" s="15"/>
      <c r="F20" s="22"/>
      <c r="G20" s="22">
        <v>140</v>
      </c>
      <c r="H20" s="22"/>
      <c r="I20" s="22"/>
      <c r="J20" s="22"/>
      <c r="K20" s="11"/>
      <c r="L20" s="18"/>
    </row>
    <row r="21" spans="2:17" x14ac:dyDescent="0.15">
      <c r="C21" s="11" t="s">
        <v>48</v>
      </c>
      <c r="D21" s="15">
        <v>11334</v>
      </c>
      <c r="E21" s="15"/>
      <c r="K21" s="11"/>
      <c r="L21" s="18"/>
    </row>
    <row r="22" spans="2:17" x14ac:dyDescent="0.15">
      <c r="C22" s="11" t="s">
        <v>49</v>
      </c>
      <c r="D22" s="15">
        <v>19174</v>
      </c>
      <c r="E22" s="15"/>
      <c r="K22" s="11"/>
      <c r="L22" s="18"/>
    </row>
    <row r="25" spans="2:17" x14ac:dyDescent="0.15">
      <c r="B25" s="9" t="s">
        <v>62</v>
      </c>
      <c r="D25" s="9" t="s">
        <v>16</v>
      </c>
      <c r="F25" s="9" t="s">
        <v>26</v>
      </c>
      <c r="G25" s="9" t="s">
        <v>17</v>
      </c>
      <c r="L25" s="28"/>
      <c r="M25" s="28"/>
      <c r="N25" s="28"/>
    </row>
    <row r="26" spans="2:17" x14ac:dyDescent="0.15">
      <c r="B26" s="10" t="s">
        <v>25</v>
      </c>
      <c r="C26" s="11" t="s">
        <v>29</v>
      </c>
      <c r="D26" s="15">
        <v>1246</v>
      </c>
      <c r="E26" s="15"/>
      <c r="F26" s="16"/>
      <c r="G26" s="17">
        <v>1</v>
      </c>
      <c r="H26" s="17">
        <v>11</v>
      </c>
      <c r="I26" s="17">
        <v>21</v>
      </c>
      <c r="J26" s="17">
        <v>41</v>
      </c>
      <c r="L26" s="29"/>
      <c r="M26" s="13"/>
      <c r="N26" s="13"/>
      <c r="O26" s="13"/>
      <c r="P26" s="13"/>
      <c r="Q26" s="19"/>
    </row>
    <row r="27" spans="2:17" x14ac:dyDescent="0.15">
      <c r="B27" s="14" t="s">
        <v>28</v>
      </c>
      <c r="C27" s="11" t="s">
        <v>35</v>
      </c>
      <c r="D27" s="15">
        <v>1686</v>
      </c>
      <c r="E27" s="15"/>
      <c r="F27" s="21">
        <v>0</v>
      </c>
      <c r="G27" s="21">
        <v>73</v>
      </c>
      <c r="H27" s="21">
        <v>73</v>
      </c>
      <c r="I27" s="21">
        <v>100</v>
      </c>
      <c r="J27" s="21">
        <v>120</v>
      </c>
      <c r="L27" s="29"/>
      <c r="M27" s="13"/>
      <c r="N27" s="13"/>
      <c r="O27" s="13"/>
      <c r="P27" s="13"/>
      <c r="Q27" s="23"/>
    </row>
    <row r="28" spans="2:17" x14ac:dyDescent="0.15">
      <c r="B28" s="20" t="s">
        <v>34</v>
      </c>
      <c r="C28" s="11" t="s">
        <v>40</v>
      </c>
      <c r="D28" s="15">
        <v>2160</v>
      </c>
      <c r="E28" s="15"/>
      <c r="F28" s="17"/>
      <c r="G28" s="17">
        <v>1</v>
      </c>
      <c r="H28" s="17">
        <v>9999999</v>
      </c>
      <c r="I28" s="17">
        <v>9999999</v>
      </c>
      <c r="J28" s="16"/>
      <c r="L28" s="29"/>
      <c r="M28" s="13"/>
      <c r="N28" s="13"/>
      <c r="O28" s="13"/>
      <c r="P28" s="13"/>
      <c r="Q28" s="23"/>
    </row>
    <row r="29" spans="2:17" x14ac:dyDescent="0.15">
      <c r="B29" s="24" t="s">
        <v>39</v>
      </c>
      <c r="C29" s="11" t="s">
        <v>43</v>
      </c>
      <c r="D29" s="15">
        <v>2660</v>
      </c>
      <c r="E29" s="15"/>
      <c r="F29" s="22"/>
      <c r="G29" s="22">
        <v>100</v>
      </c>
      <c r="H29" s="22"/>
      <c r="I29" s="22"/>
      <c r="J29" s="22"/>
      <c r="L29" s="29"/>
      <c r="M29" s="13"/>
      <c r="N29" s="13"/>
      <c r="O29" s="13"/>
      <c r="P29" s="13"/>
      <c r="Q29" s="23"/>
    </row>
    <row r="30" spans="2:17" x14ac:dyDescent="0.15">
      <c r="C30" s="11" t="s">
        <v>46</v>
      </c>
      <c r="D30" s="15">
        <v>5074</v>
      </c>
      <c r="E30" s="15"/>
      <c r="F30" s="16"/>
      <c r="G30" s="16">
        <v>1</v>
      </c>
      <c r="H30" s="17">
        <v>9999999</v>
      </c>
      <c r="I30" s="17">
        <v>9999999</v>
      </c>
      <c r="J30" s="16"/>
      <c r="L30" s="29"/>
      <c r="M30" s="13"/>
      <c r="N30" s="13"/>
      <c r="O30" s="13"/>
      <c r="P30" s="13"/>
    </row>
    <row r="31" spans="2:17" x14ac:dyDescent="0.15">
      <c r="C31" s="11" t="s">
        <v>47</v>
      </c>
      <c r="D31" s="15">
        <v>7860</v>
      </c>
      <c r="E31" s="15"/>
      <c r="F31" s="22"/>
      <c r="G31" s="22">
        <v>140</v>
      </c>
      <c r="H31" s="22"/>
      <c r="I31" s="22"/>
      <c r="J31" s="22"/>
      <c r="L31" s="29"/>
      <c r="M31" s="28"/>
      <c r="N31" s="28"/>
    </row>
    <row r="32" spans="2:17" x14ac:dyDescent="0.15">
      <c r="C32" s="11" t="s">
        <v>48</v>
      </c>
      <c r="D32" s="15">
        <v>18966</v>
      </c>
      <c r="E32" s="15"/>
      <c r="L32" s="29"/>
      <c r="M32" s="28"/>
      <c r="N32" s="28"/>
    </row>
    <row r="33" spans="2:17" x14ac:dyDescent="0.15">
      <c r="C33" s="11" t="s">
        <v>49</v>
      </c>
      <c r="D33" s="15">
        <v>31386</v>
      </c>
      <c r="E33" s="15"/>
      <c r="L33" s="29"/>
      <c r="M33" s="28"/>
      <c r="N33" s="28"/>
    </row>
    <row r="34" spans="2:17" x14ac:dyDescent="0.15">
      <c r="C34" s="11"/>
      <c r="D34" s="15"/>
      <c r="E34" s="15"/>
      <c r="L34" s="29"/>
      <c r="M34" s="28"/>
      <c r="N34" s="28"/>
    </row>
    <row r="35" spans="2:17" x14ac:dyDescent="0.15">
      <c r="L35" s="29"/>
      <c r="M35" s="28"/>
      <c r="N35" s="28"/>
    </row>
    <row r="36" spans="2:17" x14ac:dyDescent="0.15">
      <c r="B36" s="9" t="s">
        <v>65</v>
      </c>
      <c r="D36" s="9" t="s">
        <v>16</v>
      </c>
      <c r="F36" s="9" t="s">
        <v>26</v>
      </c>
      <c r="G36" s="9" t="s">
        <v>17</v>
      </c>
      <c r="L36" s="29"/>
      <c r="M36" s="28"/>
      <c r="N36" s="28"/>
    </row>
    <row r="37" spans="2:17" x14ac:dyDescent="0.15">
      <c r="B37" s="10" t="s">
        <v>25</v>
      </c>
      <c r="C37" s="11" t="s">
        <v>29</v>
      </c>
      <c r="D37" s="15">
        <f>500*2</f>
        <v>1000</v>
      </c>
      <c r="E37" s="15"/>
      <c r="F37" s="16"/>
      <c r="G37" s="17">
        <v>1</v>
      </c>
      <c r="H37" s="17">
        <v>21</v>
      </c>
      <c r="I37" s="17">
        <v>41</v>
      </c>
      <c r="J37" s="16"/>
      <c r="L37" s="29"/>
      <c r="M37" s="28"/>
      <c r="N37" s="9" t="s">
        <v>66</v>
      </c>
    </row>
    <row r="38" spans="2:17" x14ac:dyDescent="0.15">
      <c r="B38" s="14" t="s">
        <v>28</v>
      </c>
      <c r="C38" s="11" t="s">
        <v>35</v>
      </c>
      <c r="D38" s="15">
        <f>800*2</f>
        <v>1600</v>
      </c>
      <c r="E38" s="15"/>
      <c r="F38" s="21">
        <v>0</v>
      </c>
      <c r="G38" s="21">
        <v>60</v>
      </c>
      <c r="H38" s="21">
        <v>100</v>
      </c>
      <c r="I38" s="21">
        <v>130</v>
      </c>
      <c r="J38" s="22"/>
      <c r="L38" s="29"/>
      <c r="M38" s="28"/>
      <c r="N38" s="9" t="s">
        <v>67</v>
      </c>
      <c r="O38" s="9" t="s">
        <v>51</v>
      </c>
      <c r="P38" s="9" t="s">
        <v>68</v>
      </c>
      <c r="Q38" s="23" t="s">
        <v>91</v>
      </c>
    </row>
    <row r="39" spans="2:17" x14ac:dyDescent="0.15">
      <c r="B39" s="20" t="s">
        <v>34</v>
      </c>
      <c r="C39" s="11" t="s">
        <v>40</v>
      </c>
      <c r="D39" s="15">
        <f>1150*2</f>
        <v>2300</v>
      </c>
      <c r="E39" s="15"/>
      <c r="F39" s="17"/>
      <c r="G39" s="17">
        <v>1</v>
      </c>
      <c r="H39" s="17">
        <v>9999999</v>
      </c>
      <c r="I39" s="17">
        <v>9999999</v>
      </c>
      <c r="J39" s="16"/>
      <c r="L39" s="29"/>
      <c r="M39" s="28"/>
      <c r="O39" s="9" t="s">
        <v>54</v>
      </c>
      <c r="P39" s="9" t="s">
        <v>55</v>
      </c>
      <c r="Q39" s="23" t="s">
        <v>106</v>
      </c>
    </row>
    <row r="40" spans="2:17" x14ac:dyDescent="0.15">
      <c r="B40" s="24" t="s">
        <v>39</v>
      </c>
      <c r="C40" s="11" t="s">
        <v>43</v>
      </c>
      <c r="D40" s="15">
        <f>1500*2</f>
        <v>3000</v>
      </c>
      <c r="E40" s="15"/>
      <c r="F40" s="22"/>
      <c r="G40" s="22">
        <v>100</v>
      </c>
      <c r="H40" s="22"/>
      <c r="I40" s="22"/>
      <c r="J40" s="22"/>
      <c r="L40" s="29"/>
      <c r="M40" s="28"/>
      <c r="O40" s="9" t="s">
        <v>57</v>
      </c>
      <c r="P40" s="9" t="s">
        <v>70</v>
      </c>
      <c r="Q40" s="23" t="s">
        <v>107</v>
      </c>
    </row>
    <row r="41" spans="2:17" x14ac:dyDescent="0.15">
      <c r="C41" s="11" t="s">
        <v>46</v>
      </c>
      <c r="D41" s="15">
        <f>3300*2</f>
        <v>6600</v>
      </c>
      <c r="E41" s="15"/>
      <c r="F41" s="16"/>
      <c r="G41" s="16">
        <v>1</v>
      </c>
      <c r="H41" s="17">
        <v>9999999</v>
      </c>
      <c r="I41" s="17">
        <v>9999999</v>
      </c>
      <c r="J41" s="16"/>
      <c r="L41" s="29"/>
      <c r="M41" s="28"/>
      <c r="N41" s="9" t="s">
        <v>72</v>
      </c>
      <c r="O41" s="9" t="s">
        <v>60</v>
      </c>
      <c r="P41" s="9" t="s">
        <v>55</v>
      </c>
    </row>
    <row r="42" spans="2:17" x14ac:dyDescent="0.15">
      <c r="C42" s="11" t="s">
        <v>47</v>
      </c>
      <c r="D42" s="15">
        <f>5050*2</f>
        <v>10100</v>
      </c>
      <c r="E42" s="15"/>
      <c r="F42" s="22"/>
      <c r="G42" s="22">
        <v>140</v>
      </c>
      <c r="H42" s="22"/>
      <c r="I42" s="22"/>
      <c r="J42" s="22"/>
      <c r="N42" s="9" t="s">
        <v>44</v>
      </c>
      <c r="O42" s="9" t="s">
        <v>60</v>
      </c>
      <c r="P42" s="9" t="s">
        <v>61</v>
      </c>
    </row>
    <row r="43" spans="2:17" x14ac:dyDescent="0.15">
      <c r="C43" s="11" t="s">
        <v>48</v>
      </c>
      <c r="D43" s="15">
        <f>13300*2</f>
        <v>26600</v>
      </c>
      <c r="E43" s="15"/>
    </row>
    <row r="44" spans="2:17" x14ac:dyDescent="0.15">
      <c r="C44" s="11" t="s">
        <v>49</v>
      </c>
      <c r="D44" s="15">
        <f>21800*2</f>
        <v>43600</v>
      </c>
      <c r="E44" s="15"/>
    </row>
    <row r="46" spans="2:17" x14ac:dyDescent="0.15">
      <c r="D46" s="37">
        <v>623.33333333333337</v>
      </c>
      <c r="E46" s="9">
        <v>623</v>
      </c>
      <c r="F46" s="9">
        <f>+E46*2</f>
        <v>1246</v>
      </c>
      <c r="G46" s="37">
        <f>E46-D46</f>
        <v>-0.33333333333337123</v>
      </c>
      <c r="I46" s="37">
        <v>73.333333333333329</v>
      </c>
      <c r="J46" s="9">
        <v>73</v>
      </c>
      <c r="K46" s="9">
        <f>+J46</f>
        <v>73</v>
      </c>
      <c r="L46" s="9">
        <f>+J47</f>
        <v>73</v>
      </c>
      <c r="M46" s="9">
        <f>+J48</f>
        <v>100</v>
      </c>
      <c r="N46" s="9">
        <f>+J49</f>
        <v>120</v>
      </c>
    </row>
    <row r="47" spans="2:17" x14ac:dyDescent="0.15">
      <c r="D47" s="37">
        <v>843.33333333333337</v>
      </c>
      <c r="E47" s="9">
        <v>843</v>
      </c>
      <c r="F47" s="9">
        <f t="shared" ref="F47:F53" si="0">+E47*2</f>
        <v>1686</v>
      </c>
      <c r="G47" s="37">
        <f t="shared" ref="G47:G53" si="1">E47-D47</f>
        <v>-0.33333333333337123</v>
      </c>
      <c r="I47" s="37">
        <v>73.333333333333329</v>
      </c>
      <c r="J47" s="9">
        <v>73</v>
      </c>
    </row>
    <row r="48" spans="2:17" x14ac:dyDescent="0.15">
      <c r="D48" s="37">
        <v>1080</v>
      </c>
      <c r="E48" s="9">
        <v>1080</v>
      </c>
      <c r="F48" s="9">
        <f t="shared" si="0"/>
        <v>2160</v>
      </c>
      <c r="G48" s="37">
        <f t="shared" si="1"/>
        <v>0</v>
      </c>
      <c r="I48" s="37">
        <v>100</v>
      </c>
      <c r="J48" s="9">
        <v>100</v>
      </c>
    </row>
    <row r="49" spans="4:10" x14ac:dyDescent="0.15">
      <c r="D49" s="37">
        <v>1330</v>
      </c>
      <c r="E49" s="9">
        <v>1330</v>
      </c>
      <c r="F49" s="9">
        <f t="shared" si="0"/>
        <v>2660</v>
      </c>
      <c r="G49" s="37">
        <f t="shared" si="1"/>
        <v>0</v>
      </c>
      <c r="I49" s="37">
        <v>120</v>
      </c>
      <c r="J49" s="9">
        <v>120</v>
      </c>
    </row>
    <row r="50" spans="4:10" x14ac:dyDescent="0.15">
      <c r="D50" s="37">
        <v>2536.666666666667</v>
      </c>
      <c r="E50" s="9">
        <v>2537</v>
      </c>
      <c r="F50" s="9">
        <f t="shared" si="0"/>
        <v>5074</v>
      </c>
      <c r="G50" s="37">
        <f t="shared" si="1"/>
        <v>0.33333333333303017</v>
      </c>
    </row>
    <row r="51" spans="4:10" x14ac:dyDescent="0.15">
      <c r="D51" s="37">
        <v>3930</v>
      </c>
      <c r="E51" s="9">
        <v>3930</v>
      </c>
      <c r="F51" s="9">
        <f t="shared" si="0"/>
        <v>7860</v>
      </c>
      <c r="G51" s="37">
        <f t="shared" si="1"/>
        <v>0</v>
      </c>
    </row>
    <row r="52" spans="4:10" x14ac:dyDescent="0.15">
      <c r="D52" s="37">
        <v>9483.3333333333321</v>
      </c>
      <c r="E52" s="9">
        <v>9483</v>
      </c>
      <c r="F52" s="9">
        <f t="shared" si="0"/>
        <v>18966</v>
      </c>
      <c r="G52" s="37">
        <f t="shared" si="1"/>
        <v>-0.33333333333212067</v>
      </c>
    </row>
    <row r="53" spans="4:10" x14ac:dyDescent="0.15">
      <c r="D53" s="37">
        <v>15693.333333333334</v>
      </c>
      <c r="E53" s="9">
        <v>15693</v>
      </c>
      <c r="F53" s="9">
        <f t="shared" si="0"/>
        <v>31386</v>
      </c>
      <c r="G53" s="37">
        <f t="shared" si="1"/>
        <v>-0.33333333333393966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Q53"/>
  <sheetViews>
    <sheetView zoomScale="85" zoomScaleNormal="85" workbookViewId="0">
      <selection activeCell="L33" sqref="L33"/>
    </sheetView>
  </sheetViews>
  <sheetFormatPr defaultRowHeight="12" x14ac:dyDescent="0.15"/>
  <cols>
    <col min="1" max="1" width="4.75" style="9" customWidth="1"/>
    <col min="2" max="2" width="21.75" style="9" customWidth="1"/>
    <col min="3" max="3" width="12.25" style="9" bestFit="1" customWidth="1"/>
    <col min="4" max="4" width="10.125" style="9" bestFit="1" customWidth="1"/>
    <col min="5" max="13" width="9" style="9"/>
    <col min="14" max="14" width="9.375" style="9" customWidth="1"/>
    <col min="15" max="15" width="28.125" style="9" customWidth="1"/>
    <col min="16" max="16384" width="9" style="9"/>
  </cols>
  <sheetData>
    <row r="1" spans="1:17" x14ac:dyDescent="0.15">
      <c r="B1" s="9" t="s">
        <v>23</v>
      </c>
    </row>
    <row r="3" spans="1:17" x14ac:dyDescent="0.15">
      <c r="B3" s="9" t="s">
        <v>24</v>
      </c>
    </row>
    <row r="4" spans="1:17" x14ac:dyDescent="0.15">
      <c r="B4" s="10" t="s">
        <v>25</v>
      </c>
      <c r="C4" s="33" t="s">
        <v>108</v>
      </c>
      <c r="D4" s="12" t="s">
        <v>16</v>
      </c>
      <c r="E4" s="12" t="s">
        <v>88</v>
      </c>
      <c r="F4" s="9" t="s">
        <v>26</v>
      </c>
      <c r="G4" s="9" t="s">
        <v>17</v>
      </c>
      <c r="K4" s="9" t="s">
        <v>104</v>
      </c>
      <c r="M4" s="13"/>
      <c r="N4" s="13"/>
      <c r="O4" s="13"/>
      <c r="P4" s="13"/>
      <c r="Q4" s="19"/>
    </row>
    <row r="5" spans="1:17" x14ac:dyDescent="0.15">
      <c r="B5" s="14" t="s">
        <v>28</v>
      </c>
      <c r="C5" s="11" t="s">
        <v>29</v>
      </c>
      <c r="D5" s="34">
        <v>1600</v>
      </c>
      <c r="E5" s="34">
        <v>80</v>
      </c>
      <c r="F5" s="28"/>
      <c r="G5" s="35"/>
      <c r="H5" s="35"/>
      <c r="I5" s="35"/>
      <c r="J5" s="28"/>
      <c r="K5" s="11" t="s">
        <v>29</v>
      </c>
      <c r="L5" s="18">
        <v>140</v>
      </c>
      <c r="M5" s="13"/>
      <c r="N5" s="13"/>
      <c r="O5" s="13"/>
      <c r="P5" s="13"/>
      <c r="Q5" s="23"/>
    </row>
    <row r="6" spans="1:17" x14ac:dyDescent="0.15">
      <c r="A6" s="9" t="s">
        <v>105</v>
      </c>
      <c r="B6" s="30" t="s">
        <v>34</v>
      </c>
      <c r="C6" s="11" t="s">
        <v>35</v>
      </c>
      <c r="D6" s="15"/>
      <c r="E6" s="15"/>
      <c r="F6" s="35"/>
      <c r="G6" s="35"/>
      <c r="H6" s="35"/>
      <c r="I6" s="35"/>
      <c r="J6" s="28"/>
      <c r="K6" s="11" t="s">
        <v>35</v>
      </c>
      <c r="L6" s="18">
        <v>260</v>
      </c>
      <c r="M6" s="13"/>
      <c r="N6" s="13"/>
      <c r="O6" s="13"/>
      <c r="P6" s="13"/>
      <c r="Q6" s="23"/>
    </row>
    <row r="7" spans="1:17" x14ac:dyDescent="0.15">
      <c r="A7" s="9" t="s">
        <v>105</v>
      </c>
      <c r="B7" s="36" t="s">
        <v>39</v>
      </c>
      <c r="C7" s="11" t="s">
        <v>40</v>
      </c>
      <c r="D7" s="15"/>
      <c r="E7" s="15"/>
      <c r="F7" s="28"/>
      <c r="G7" s="35"/>
      <c r="H7" s="35"/>
      <c r="I7" s="35"/>
      <c r="J7" s="28"/>
      <c r="K7" s="11" t="s">
        <v>40</v>
      </c>
      <c r="L7" s="18">
        <v>280</v>
      </c>
      <c r="M7" s="13"/>
      <c r="N7" s="13"/>
      <c r="O7" s="13"/>
      <c r="P7" s="13"/>
      <c r="Q7" s="23"/>
    </row>
    <row r="8" spans="1:17" x14ac:dyDescent="0.15">
      <c r="B8" s="25"/>
      <c r="C8" s="11" t="s">
        <v>43</v>
      </c>
      <c r="D8" s="15"/>
      <c r="E8" s="15"/>
      <c r="F8" s="35"/>
      <c r="G8" s="35"/>
      <c r="H8" s="35"/>
      <c r="I8" s="35"/>
      <c r="J8" s="28"/>
      <c r="K8" s="11" t="s">
        <v>43</v>
      </c>
      <c r="L8" s="18">
        <v>380</v>
      </c>
      <c r="M8" s="13"/>
      <c r="N8" s="13"/>
      <c r="O8" s="13"/>
      <c r="P8" s="13"/>
    </row>
    <row r="9" spans="1:17" x14ac:dyDescent="0.15">
      <c r="C9" s="11" t="s">
        <v>46</v>
      </c>
      <c r="D9" s="15"/>
      <c r="E9" s="15"/>
      <c r="F9" s="28"/>
      <c r="G9" s="35"/>
      <c r="H9" s="35"/>
      <c r="I9" s="35"/>
      <c r="J9" s="35"/>
      <c r="K9" s="11" t="s">
        <v>46</v>
      </c>
      <c r="L9" s="18">
        <v>420</v>
      </c>
      <c r="M9" s="13"/>
      <c r="N9" s="13"/>
      <c r="O9" s="13"/>
    </row>
    <row r="10" spans="1:17" x14ac:dyDescent="0.15">
      <c r="C10" s="11" t="s">
        <v>47</v>
      </c>
      <c r="D10" s="15"/>
      <c r="E10" s="15"/>
      <c r="F10" s="35"/>
      <c r="G10" s="35"/>
      <c r="H10" s="35"/>
      <c r="I10" s="35"/>
      <c r="J10" s="35"/>
      <c r="K10" s="11" t="s">
        <v>47</v>
      </c>
      <c r="L10" s="18">
        <v>1780</v>
      </c>
      <c r="M10" s="13"/>
      <c r="N10" s="13"/>
      <c r="O10" s="13"/>
    </row>
    <row r="11" spans="1:17" x14ac:dyDescent="0.15">
      <c r="C11" s="11" t="s">
        <v>48</v>
      </c>
      <c r="D11" s="15"/>
      <c r="E11" s="15"/>
      <c r="F11" s="15"/>
      <c r="G11" s="26"/>
      <c r="H11" s="27"/>
      <c r="I11" s="27"/>
      <c r="K11" s="11" t="s">
        <v>48</v>
      </c>
      <c r="L11" s="18">
        <v>2100</v>
      </c>
      <c r="M11" s="13"/>
      <c r="N11" s="13"/>
      <c r="O11" s="13"/>
      <c r="P11" s="13"/>
      <c r="Q11" s="13"/>
    </row>
    <row r="12" spans="1:17" x14ac:dyDescent="0.15">
      <c r="C12" s="11" t="s">
        <v>49</v>
      </c>
      <c r="D12" s="15"/>
      <c r="E12" s="15"/>
      <c r="F12" s="15"/>
      <c r="G12" s="26"/>
      <c r="H12" s="27"/>
      <c r="I12" s="27"/>
      <c r="K12" s="11" t="s">
        <v>49</v>
      </c>
      <c r="L12" s="18">
        <v>5360</v>
      </c>
    </row>
    <row r="14" spans="1:17" x14ac:dyDescent="0.15">
      <c r="B14" s="9" t="s">
        <v>50</v>
      </c>
      <c r="D14" s="12" t="s">
        <v>16</v>
      </c>
      <c r="E14" s="12" t="s">
        <v>88</v>
      </c>
      <c r="F14" s="9" t="s">
        <v>26</v>
      </c>
      <c r="G14" s="9" t="s">
        <v>17</v>
      </c>
    </row>
    <row r="15" spans="1:17" x14ac:dyDescent="0.15">
      <c r="B15" s="10" t="s">
        <v>25</v>
      </c>
      <c r="C15" s="11" t="s">
        <v>29</v>
      </c>
      <c r="D15" s="15">
        <v>1494</v>
      </c>
      <c r="E15" s="15"/>
      <c r="F15" s="16"/>
      <c r="G15" s="17">
        <v>1</v>
      </c>
      <c r="H15" s="17">
        <v>11</v>
      </c>
      <c r="I15" s="17">
        <v>21</v>
      </c>
      <c r="J15" s="17">
        <v>41</v>
      </c>
      <c r="K15" s="11"/>
      <c r="L15" s="18"/>
      <c r="M15" s="13"/>
      <c r="N15" s="13"/>
      <c r="O15" s="13"/>
      <c r="P15" s="13"/>
      <c r="Q15" s="19"/>
    </row>
    <row r="16" spans="1:17" x14ac:dyDescent="0.15">
      <c r="B16" s="14" t="s">
        <v>28</v>
      </c>
      <c r="C16" s="11" t="s">
        <v>35</v>
      </c>
      <c r="D16" s="15">
        <v>1774</v>
      </c>
      <c r="E16" s="15"/>
      <c r="F16" s="21">
        <v>0</v>
      </c>
      <c r="G16" s="22">
        <v>73</v>
      </c>
      <c r="H16" s="22">
        <v>73</v>
      </c>
      <c r="I16" s="22">
        <v>87</v>
      </c>
      <c r="J16" s="22">
        <v>97</v>
      </c>
      <c r="K16" s="11"/>
      <c r="L16" s="18"/>
      <c r="M16" s="13"/>
      <c r="N16" s="13"/>
      <c r="O16" s="13"/>
      <c r="P16" s="13"/>
      <c r="Q16" s="23"/>
    </row>
    <row r="17" spans="2:17" x14ac:dyDescent="0.15">
      <c r="B17" s="20" t="s">
        <v>34</v>
      </c>
      <c r="C17" s="11" t="s">
        <v>40</v>
      </c>
      <c r="D17" s="15">
        <v>2020</v>
      </c>
      <c r="E17" s="15"/>
      <c r="F17" s="17"/>
      <c r="G17" s="17">
        <v>1</v>
      </c>
      <c r="H17" s="17">
        <v>9999999</v>
      </c>
      <c r="I17" s="17">
        <v>9999999</v>
      </c>
      <c r="J17" s="17"/>
      <c r="K17" s="11"/>
      <c r="L17" s="18"/>
      <c r="M17" s="13"/>
      <c r="N17" s="13"/>
      <c r="O17" s="13"/>
      <c r="P17" s="13"/>
      <c r="Q17" s="23"/>
    </row>
    <row r="18" spans="2:17" x14ac:dyDescent="0.15">
      <c r="B18" s="24" t="s">
        <v>39</v>
      </c>
      <c r="C18" s="11" t="s">
        <v>43</v>
      </c>
      <c r="D18" s="15">
        <v>2320</v>
      </c>
      <c r="E18" s="15"/>
      <c r="F18" s="22"/>
      <c r="G18" s="22">
        <v>100</v>
      </c>
      <c r="H18" s="22"/>
      <c r="I18" s="22"/>
      <c r="J18" s="22"/>
      <c r="K18" s="11"/>
      <c r="L18" s="18"/>
      <c r="M18" s="13"/>
      <c r="N18" s="13"/>
      <c r="O18" s="13"/>
      <c r="P18" s="13"/>
      <c r="Q18" s="23"/>
    </row>
    <row r="19" spans="2:17" x14ac:dyDescent="0.15">
      <c r="C19" s="11" t="s">
        <v>46</v>
      </c>
      <c r="D19" s="15">
        <v>3546</v>
      </c>
      <c r="E19" s="15"/>
      <c r="F19" s="16"/>
      <c r="G19" s="16">
        <v>1</v>
      </c>
      <c r="H19" s="17">
        <v>9999999</v>
      </c>
      <c r="I19" s="17">
        <v>9999999</v>
      </c>
      <c r="J19" s="16"/>
      <c r="K19" s="11"/>
      <c r="L19" s="18"/>
      <c r="M19" s="13"/>
      <c r="N19" s="13"/>
      <c r="O19" s="13"/>
      <c r="P19" s="13"/>
    </row>
    <row r="20" spans="2:17" x14ac:dyDescent="0.15">
      <c r="C20" s="11" t="s">
        <v>47</v>
      </c>
      <c r="D20" s="15">
        <v>5620</v>
      </c>
      <c r="E20" s="15"/>
      <c r="F20" s="22"/>
      <c r="G20" s="22">
        <v>140</v>
      </c>
      <c r="H20" s="22"/>
      <c r="I20" s="22"/>
      <c r="J20" s="22"/>
      <c r="K20" s="11"/>
      <c r="L20" s="18"/>
    </row>
    <row r="21" spans="2:17" x14ac:dyDescent="0.15">
      <c r="C21" s="11" t="s">
        <v>48</v>
      </c>
      <c r="D21" s="15">
        <v>11334</v>
      </c>
      <c r="E21" s="15"/>
      <c r="K21" s="11"/>
      <c r="L21" s="18"/>
    </row>
    <row r="22" spans="2:17" x14ac:dyDescent="0.15">
      <c r="C22" s="11" t="s">
        <v>49</v>
      </c>
      <c r="D22" s="15">
        <v>19174</v>
      </c>
      <c r="E22" s="15"/>
      <c r="K22" s="11"/>
      <c r="L22" s="18"/>
    </row>
    <row r="25" spans="2:17" x14ac:dyDescent="0.15">
      <c r="B25" s="9" t="s">
        <v>62</v>
      </c>
      <c r="D25" s="9" t="s">
        <v>16</v>
      </c>
      <c r="F25" s="9" t="s">
        <v>26</v>
      </c>
      <c r="G25" s="9" t="s">
        <v>17</v>
      </c>
      <c r="L25" s="28"/>
      <c r="M25" s="28"/>
      <c r="N25" s="28"/>
    </row>
    <row r="26" spans="2:17" x14ac:dyDescent="0.15">
      <c r="B26" s="10" t="s">
        <v>25</v>
      </c>
      <c r="C26" s="11" t="s">
        <v>29</v>
      </c>
      <c r="D26" s="15">
        <v>1246</v>
      </c>
      <c r="E26" s="15"/>
      <c r="F26" s="16"/>
      <c r="G26" s="17">
        <v>1</v>
      </c>
      <c r="H26" s="17">
        <v>11</v>
      </c>
      <c r="I26" s="17">
        <v>21</v>
      </c>
      <c r="J26" s="17">
        <v>41</v>
      </c>
      <c r="L26" s="29"/>
      <c r="M26" s="13"/>
      <c r="N26" s="13"/>
      <c r="O26" s="13"/>
      <c r="P26" s="13"/>
      <c r="Q26" s="19"/>
    </row>
    <row r="27" spans="2:17" x14ac:dyDescent="0.15">
      <c r="B27" s="14" t="s">
        <v>28</v>
      </c>
      <c r="C27" s="11" t="s">
        <v>35</v>
      </c>
      <c r="D27" s="15">
        <v>1686</v>
      </c>
      <c r="E27" s="15"/>
      <c r="F27" s="21">
        <v>0</v>
      </c>
      <c r="G27" s="21">
        <v>67</v>
      </c>
      <c r="H27" s="21">
        <v>67</v>
      </c>
      <c r="I27" s="21">
        <v>93</v>
      </c>
      <c r="J27" s="21">
        <v>113</v>
      </c>
      <c r="L27" s="29"/>
      <c r="M27" s="13"/>
      <c r="N27" s="13"/>
      <c r="O27" s="13"/>
      <c r="P27" s="13"/>
      <c r="Q27" s="23"/>
    </row>
    <row r="28" spans="2:17" x14ac:dyDescent="0.15">
      <c r="B28" s="20" t="s">
        <v>34</v>
      </c>
      <c r="C28" s="11" t="s">
        <v>40</v>
      </c>
      <c r="D28" s="15">
        <v>2160</v>
      </c>
      <c r="E28" s="15"/>
      <c r="F28" s="17"/>
      <c r="G28" s="17">
        <v>1</v>
      </c>
      <c r="H28" s="17">
        <v>9999999</v>
      </c>
      <c r="I28" s="17">
        <v>9999999</v>
      </c>
      <c r="J28" s="16"/>
      <c r="L28" s="29"/>
      <c r="M28" s="13"/>
      <c r="N28" s="13"/>
      <c r="O28" s="13"/>
      <c r="P28" s="13"/>
      <c r="Q28" s="23"/>
    </row>
    <row r="29" spans="2:17" x14ac:dyDescent="0.15">
      <c r="B29" s="24" t="s">
        <v>39</v>
      </c>
      <c r="C29" s="11" t="s">
        <v>43</v>
      </c>
      <c r="D29" s="15">
        <v>2660</v>
      </c>
      <c r="E29" s="15"/>
      <c r="F29" s="22"/>
      <c r="G29" s="22">
        <v>100</v>
      </c>
      <c r="H29" s="22"/>
      <c r="I29" s="22"/>
      <c r="J29" s="22"/>
      <c r="L29" s="29"/>
      <c r="M29" s="13"/>
      <c r="N29" s="13"/>
      <c r="O29" s="13"/>
      <c r="P29" s="13"/>
      <c r="Q29" s="23"/>
    </row>
    <row r="30" spans="2:17" x14ac:dyDescent="0.15">
      <c r="C30" s="11" t="s">
        <v>46</v>
      </c>
      <c r="D30" s="15">
        <v>5074</v>
      </c>
      <c r="E30" s="15"/>
      <c r="F30" s="16"/>
      <c r="G30" s="16">
        <v>1</v>
      </c>
      <c r="H30" s="17">
        <v>9999999</v>
      </c>
      <c r="I30" s="17">
        <v>9999999</v>
      </c>
      <c r="J30" s="16"/>
      <c r="L30" s="29"/>
      <c r="M30" s="13"/>
      <c r="N30" s="13"/>
      <c r="O30" s="13"/>
      <c r="P30" s="13"/>
    </row>
    <row r="31" spans="2:17" x14ac:dyDescent="0.15">
      <c r="C31" s="11" t="s">
        <v>47</v>
      </c>
      <c r="D31" s="15">
        <v>7860</v>
      </c>
      <c r="E31" s="15"/>
      <c r="F31" s="22"/>
      <c r="G31" s="22">
        <v>140</v>
      </c>
      <c r="H31" s="22"/>
      <c r="I31" s="22"/>
      <c r="J31" s="22"/>
      <c r="L31" s="29"/>
      <c r="M31" s="28"/>
      <c r="N31" s="28"/>
    </row>
    <row r="32" spans="2:17" x14ac:dyDescent="0.15">
      <c r="C32" s="11" t="s">
        <v>48</v>
      </c>
      <c r="D32" s="15">
        <v>18966</v>
      </c>
      <c r="E32" s="15"/>
      <c r="L32" s="29"/>
      <c r="M32" s="28"/>
      <c r="N32" s="28"/>
    </row>
    <row r="33" spans="2:17" x14ac:dyDescent="0.15">
      <c r="C33" s="11" t="s">
        <v>49</v>
      </c>
      <c r="D33" s="15">
        <v>31386</v>
      </c>
      <c r="E33" s="15"/>
      <c r="L33" s="29"/>
      <c r="M33" s="28"/>
      <c r="N33" s="28"/>
    </row>
    <row r="34" spans="2:17" x14ac:dyDescent="0.15">
      <c r="C34" s="11"/>
      <c r="D34" s="15"/>
      <c r="E34" s="15"/>
      <c r="L34" s="29"/>
      <c r="M34" s="28"/>
      <c r="N34" s="28"/>
    </row>
    <row r="35" spans="2:17" x14ac:dyDescent="0.15">
      <c r="L35" s="29"/>
      <c r="M35" s="28"/>
      <c r="N35" s="28"/>
    </row>
    <row r="36" spans="2:17" x14ac:dyDescent="0.15">
      <c r="B36" s="9" t="s">
        <v>65</v>
      </c>
      <c r="D36" s="9" t="s">
        <v>16</v>
      </c>
      <c r="F36" s="9" t="s">
        <v>26</v>
      </c>
      <c r="G36" s="9" t="s">
        <v>17</v>
      </c>
      <c r="L36" s="29"/>
      <c r="M36" s="28"/>
      <c r="N36" s="28"/>
    </row>
    <row r="37" spans="2:17" x14ac:dyDescent="0.15">
      <c r="B37" s="10" t="s">
        <v>25</v>
      </c>
      <c r="C37" s="11" t="s">
        <v>29</v>
      </c>
      <c r="D37" s="15">
        <f>500*2</f>
        <v>1000</v>
      </c>
      <c r="E37" s="15"/>
      <c r="F37" s="16"/>
      <c r="G37" s="17">
        <v>1</v>
      </c>
      <c r="H37" s="17">
        <v>21</v>
      </c>
      <c r="I37" s="17">
        <v>41</v>
      </c>
      <c r="J37" s="16"/>
      <c r="L37" s="29"/>
      <c r="M37" s="28"/>
      <c r="N37" s="9" t="s">
        <v>66</v>
      </c>
    </row>
    <row r="38" spans="2:17" x14ac:dyDescent="0.15">
      <c r="B38" s="14" t="s">
        <v>28</v>
      </c>
      <c r="C38" s="11" t="s">
        <v>35</v>
      </c>
      <c r="D38" s="15">
        <f>800*2</f>
        <v>1600</v>
      </c>
      <c r="E38" s="15"/>
      <c r="F38" s="21">
        <v>0</v>
      </c>
      <c r="G38" s="21">
        <v>60</v>
      </c>
      <c r="H38" s="21">
        <v>100</v>
      </c>
      <c r="I38" s="21">
        <v>130</v>
      </c>
      <c r="J38" s="22"/>
      <c r="L38" s="29"/>
      <c r="M38" s="28"/>
      <c r="N38" s="9" t="s">
        <v>67</v>
      </c>
      <c r="O38" s="9" t="s">
        <v>51</v>
      </c>
      <c r="P38" s="9" t="s">
        <v>68</v>
      </c>
      <c r="Q38" s="23" t="s">
        <v>91</v>
      </c>
    </row>
    <row r="39" spans="2:17" x14ac:dyDescent="0.15">
      <c r="B39" s="20" t="s">
        <v>34</v>
      </c>
      <c r="C39" s="11" t="s">
        <v>40</v>
      </c>
      <c r="D39" s="15">
        <f>1150*2</f>
        <v>2300</v>
      </c>
      <c r="E39" s="15"/>
      <c r="F39" s="17"/>
      <c r="G39" s="17">
        <v>1</v>
      </c>
      <c r="H39" s="17">
        <v>9999999</v>
      </c>
      <c r="I39" s="17">
        <v>9999999</v>
      </c>
      <c r="J39" s="16"/>
      <c r="L39" s="29"/>
      <c r="M39" s="28"/>
      <c r="O39" s="9" t="s">
        <v>54</v>
      </c>
      <c r="P39" s="9" t="s">
        <v>55</v>
      </c>
      <c r="Q39" s="23" t="s">
        <v>106</v>
      </c>
    </row>
    <row r="40" spans="2:17" x14ac:dyDescent="0.15">
      <c r="B40" s="24" t="s">
        <v>39</v>
      </c>
      <c r="C40" s="11" t="s">
        <v>43</v>
      </c>
      <c r="D40" s="15">
        <f>1500*2</f>
        <v>3000</v>
      </c>
      <c r="E40" s="15"/>
      <c r="F40" s="22"/>
      <c r="G40" s="22">
        <v>100</v>
      </c>
      <c r="H40" s="22"/>
      <c r="I40" s="22"/>
      <c r="J40" s="22"/>
      <c r="L40" s="29"/>
      <c r="M40" s="28"/>
      <c r="O40" s="9" t="s">
        <v>57</v>
      </c>
      <c r="P40" s="9" t="s">
        <v>70</v>
      </c>
      <c r="Q40" s="23" t="s">
        <v>107</v>
      </c>
    </row>
    <row r="41" spans="2:17" x14ac:dyDescent="0.15">
      <c r="C41" s="11" t="s">
        <v>46</v>
      </c>
      <c r="D41" s="15">
        <f>3300*2</f>
        <v>6600</v>
      </c>
      <c r="E41" s="15"/>
      <c r="F41" s="16"/>
      <c r="G41" s="16">
        <v>1</v>
      </c>
      <c r="H41" s="17">
        <v>9999999</v>
      </c>
      <c r="I41" s="17">
        <v>9999999</v>
      </c>
      <c r="J41" s="16"/>
      <c r="L41" s="29"/>
      <c r="M41" s="28"/>
      <c r="N41" s="9" t="s">
        <v>72</v>
      </c>
      <c r="O41" s="9" t="s">
        <v>60</v>
      </c>
      <c r="P41" s="9" t="s">
        <v>55</v>
      </c>
    </row>
    <row r="42" spans="2:17" x14ac:dyDescent="0.15">
      <c r="C42" s="11" t="s">
        <v>47</v>
      </c>
      <c r="D42" s="15">
        <f>5050*2</f>
        <v>10100</v>
      </c>
      <c r="E42" s="15"/>
      <c r="F42" s="22"/>
      <c r="G42" s="22">
        <v>140</v>
      </c>
      <c r="H42" s="22"/>
      <c r="I42" s="22"/>
      <c r="J42" s="22"/>
      <c r="N42" s="9" t="s">
        <v>44</v>
      </c>
      <c r="O42" s="9" t="s">
        <v>60</v>
      </c>
      <c r="P42" s="9" t="s">
        <v>61</v>
      </c>
    </row>
    <row r="43" spans="2:17" x14ac:dyDescent="0.15">
      <c r="C43" s="11" t="s">
        <v>48</v>
      </c>
      <c r="D43" s="15">
        <f>13300*2</f>
        <v>26600</v>
      </c>
      <c r="E43" s="15"/>
    </row>
    <row r="44" spans="2:17" x14ac:dyDescent="0.15">
      <c r="C44" s="11" t="s">
        <v>49</v>
      </c>
      <c r="D44" s="15">
        <f>21800*2</f>
        <v>43600</v>
      </c>
      <c r="E44" s="15"/>
    </row>
    <row r="46" spans="2:17" x14ac:dyDescent="0.15">
      <c r="D46" s="37">
        <v>623.33333333333337</v>
      </c>
      <c r="E46" s="9">
        <v>623</v>
      </c>
      <c r="F46" s="9">
        <f>+E46*2</f>
        <v>1246</v>
      </c>
      <c r="G46" s="37">
        <f>E46-D46</f>
        <v>-0.33333333333337123</v>
      </c>
      <c r="I46" s="37">
        <v>73.333333333333329</v>
      </c>
      <c r="J46" s="9">
        <v>73</v>
      </c>
      <c r="K46" s="9">
        <f>+J46</f>
        <v>73</v>
      </c>
      <c r="L46" s="9">
        <f>+J47</f>
        <v>73</v>
      </c>
      <c r="M46" s="9">
        <f>+J48</f>
        <v>100</v>
      </c>
      <c r="N46" s="9">
        <f>+J49</f>
        <v>120</v>
      </c>
    </row>
    <row r="47" spans="2:17" x14ac:dyDescent="0.15">
      <c r="D47" s="37">
        <v>843.33333333333337</v>
      </c>
      <c r="E47" s="9">
        <v>843</v>
      </c>
      <c r="F47" s="9">
        <f t="shared" ref="F47:F53" si="0">+E47*2</f>
        <v>1686</v>
      </c>
      <c r="G47" s="37">
        <f t="shared" ref="G47:G53" si="1">E47-D47</f>
        <v>-0.33333333333337123</v>
      </c>
      <c r="I47" s="37">
        <v>73.333333333333329</v>
      </c>
      <c r="J47" s="9">
        <v>73</v>
      </c>
    </row>
    <row r="48" spans="2:17" x14ac:dyDescent="0.15">
      <c r="D48" s="37">
        <v>1080</v>
      </c>
      <c r="E48" s="9">
        <v>1080</v>
      </c>
      <c r="F48" s="9">
        <f t="shared" si="0"/>
        <v>2160</v>
      </c>
      <c r="G48" s="37">
        <f t="shared" si="1"/>
        <v>0</v>
      </c>
      <c r="I48" s="37">
        <v>100</v>
      </c>
      <c r="J48" s="9">
        <v>100</v>
      </c>
    </row>
    <row r="49" spans="4:10" x14ac:dyDescent="0.15">
      <c r="D49" s="37">
        <v>1330</v>
      </c>
      <c r="E49" s="9">
        <v>1330</v>
      </c>
      <c r="F49" s="9">
        <f t="shared" si="0"/>
        <v>2660</v>
      </c>
      <c r="G49" s="37">
        <f t="shared" si="1"/>
        <v>0</v>
      </c>
      <c r="I49" s="37">
        <v>120</v>
      </c>
      <c r="J49" s="9">
        <v>120</v>
      </c>
    </row>
    <row r="50" spans="4:10" x14ac:dyDescent="0.15">
      <c r="D50" s="37">
        <v>2536.666666666667</v>
      </c>
      <c r="E50" s="9">
        <v>2537</v>
      </c>
      <c r="F50" s="9">
        <f t="shared" si="0"/>
        <v>5074</v>
      </c>
      <c r="G50" s="37">
        <f t="shared" si="1"/>
        <v>0.33333333333303017</v>
      </c>
    </row>
    <row r="51" spans="4:10" x14ac:dyDescent="0.15">
      <c r="D51" s="37">
        <v>3930</v>
      </c>
      <c r="E51" s="9">
        <v>3930</v>
      </c>
      <c r="F51" s="9">
        <f t="shared" si="0"/>
        <v>7860</v>
      </c>
      <c r="G51" s="37">
        <f t="shared" si="1"/>
        <v>0</v>
      </c>
    </row>
    <row r="52" spans="4:10" x14ac:dyDescent="0.15">
      <c r="D52" s="37">
        <v>9483.3333333333321</v>
      </c>
      <c r="E52" s="9">
        <v>9483</v>
      </c>
      <c r="F52" s="9">
        <f t="shared" si="0"/>
        <v>18966</v>
      </c>
      <c r="G52" s="37">
        <f t="shared" si="1"/>
        <v>-0.33333333333212067</v>
      </c>
    </row>
    <row r="53" spans="4:10" x14ac:dyDescent="0.15">
      <c r="D53" s="37">
        <v>15693.333333333334</v>
      </c>
      <c r="E53" s="9">
        <v>15693</v>
      </c>
      <c r="F53" s="9">
        <f t="shared" si="0"/>
        <v>31386</v>
      </c>
      <c r="G53" s="37">
        <f t="shared" si="1"/>
        <v>-0.33333333333393966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南九州市（２ヶ月）</vt:lpstr>
      <vt:lpstr>知覧</vt:lpstr>
      <vt:lpstr>算式</vt:lpstr>
      <vt:lpstr>御領・西部</vt:lpstr>
      <vt:lpstr>中央</vt:lpstr>
      <vt:lpstr>石垣・足貝</vt:lpstr>
      <vt:lpstr>青戸</vt:lpstr>
      <vt:lpstr>松永</vt:lpstr>
      <vt:lpstr>長崎</vt:lpstr>
      <vt:lpstr>只角</vt:lpstr>
      <vt:lpstr>谷場</vt:lpstr>
      <vt:lpstr>粟ケ窪</vt:lpstr>
      <vt:lpstr>ヲヤシ平</vt:lpstr>
      <vt:lpstr>新牧</vt:lpstr>
      <vt:lpstr>曲谷</vt:lpstr>
      <vt:lpstr>高吉</vt:lpstr>
      <vt:lpstr>熊ヶ谷</vt:lpstr>
      <vt:lpstr>川辺</vt:lpstr>
      <vt:lpstr>Sheet1</vt:lpstr>
      <vt:lpstr>'南九州市（２ヶ月）'!Print_Area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業務係</dc:creator>
  <cp:lastModifiedBy>業務係</cp:lastModifiedBy>
  <cp:lastPrinted>2012-06-29T02:42:44Z</cp:lastPrinted>
  <dcterms:created xsi:type="dcterms:W3CDTF">2012-06-11T02:03:33Z</dcterms:created>
  <dcterms:modified xsi:type="dcterms:W3CDTF">2021-11-22T07:42:13Z</dcterms:modified>
</cp:coreProperties>
</file>